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ystriket-my.sharepoint.com/personal/bro20088_bronnoy_kommune_no/Documents/Skrivebord/Budsjett 2025/"/>
    </mc:Choice>
  </mc:AlternateContent>
  <xr:revisionPtr revIDLastSave="0" documentId="8_{3D919928-EA32-4026-9DB5-45AAF0A30B20}" xr6:coauthVersionLast="47" xr6:coauthVersionMax="47" xr10:uidLastSave="{00000000-0000-0000-0000-000000000000}"/>
  <bookViews>
    <workbookView xWindow="-120" yWindow="-120" windowWidth="38640" windowHeight="21240" xr2:uid="{F6285478-CCA4-488A-AED0-6E6F6081C2D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6" i="1" l="1"/>
  <c r="C76" i="1"/>
  <c r="D18" i="1"/>
  <c r="F9" i="1"/>
  <c r="F76" i="1" s="1"/>
  <c r="G9" i="1"/>
  <c r="G76" i="1" s="1"/>
  <c r="I9" i="1"/>
  <c r="I76" i="1" s="1"/>
  <c r="K60" i="1"/>
  <c r="B56" i="1"/>
  <c r="B55" i="1"/>
  <c r="J43" i="1"/>
  <c r="J76" i="1" s="1"/>
  <c r="J39" i="1"/>
  <c r="B36" i="1"/>
  <c r="B23" i="1"/>
  <c r="K6" i="1"/>
  <c r="K9" i="1" s="1"/>
  <c r="J6" i="1"/>
  <c r="J9" i="1" s="1"/>
  <c r="H6" i="1"/>
  <c r="H9" i="1" s="1"/>
  <c r="H76" i="1" s="1"/>
  <c r="E6" i="1"/>
  <c r="E9" i="1" s="1"/>
  <c r="E76" i="1" s="1"/>
  <c r="D6" i="1"/>
  <c r="D9" i="1" s="1"/>
  <c r="D76" i="1" s="1"/>
  <c r="C6" i="1"/>
  <c r="C9" i="1" s="1"/>
  <c r="B6" i="1"/>
  <c r="B9" i="1" s="1"/>
  <c r="B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Nilssen</author>
  </authors>
  <commentList>
    <comment ref="H6" authorId="0" shapeId="0" xr:uid="{28FD7DFF-011E-4D50-AC6A-683B2ED781CF}">
      <text>
        <r>
          <rPr>
            <b/>
            <sz val="9"/>
            <color indexed="81"/>
            <rFont val="Tahoma"/>
            <family val="2"/>
          </rPr>
          <t>Frank Nilssen:</t>
        </r>
        <r>
          <rPr>
            <sz val="9"/>
            <color indexed="81"/>
            <rFont val="Tahoma"/>
            <family val="2"/>
          </rPr>
          <t xml:space="preserve">
Hovedtillitsvalgte</t>
        </r>
      </text>
    </comment>
    <comment ref="B54" authorId="0" shapeId="0" xr:uid="{3633A4BC-D8B3-46C4-A89B-70A707CE392B}">
      <text>
        <r>
          <rPr>
            <b/>
            <sz val="9"/>
            <color indexed="81"/>
            <rFont val="Tahoma"/>
            <family val="2"/>
          </rPr>
          <t>Frank Nilssen:</t>
        </r>
        <r>
          <rPr>
            <sz val="9"/>
            <color indexed="81"/>
            <rFont val="Tahoma"/>
            <family val="2"/>
          </rPr>
          <t xml:space="preserve">
Av 1 million
</t>
        </r>
      </text>
    </comment>
  </commentList>
</comments>
</file>

<file path=xl/sharedStrings.xml><?xml version="1.0" encoding="utf-8"?>
<sst xmlns="http://schemas.openxmlformats.org/spreadsheetml/2006/main" count="79" uniqueCount="79">
  <si>
    <t>KONSEKVENSJUSTERT BUDSJETT 2025</t>
  </si>
  <si>
    <t>Tekst</t>
  </si>
  <si>
    <t xml:space="preserve">Oppvekst </t>
  </si>
  <si>
    <t>Helse</t>
  </si>
  <si>
    <t>Teknisk</t>
  </si>
  <si>
    <t>Plan-/utv</t>
  </si>
  <si>
    <t>Økonomi</t>
  </si>
  <si>
    <t>Næring</t>
  </si>
  <si>
    <t>Personal</t>
  </si>
  <si>
    <t>Kirk fellesr</t>
  </si>
  <si>
    <t>Eiendom</t>
  </si>
  <si>
    <t>IKT</t>
  </si>
  <si>
    <t>Regulert ramme 2024</t>
  </si>
  <si>
    <t>Sentralt lønnsoppgjør 2024 fordelt</t>
  </si>
  <si>
    <t>Lønnsoppgjør kap 3 og 5</t>
  </si>
  <si>
    <t>Endring pensjon</t>
  </si>
  <si>
    <t>Endring SPK</t>
  </si>
  <si>
    <t>Endringer budsjett</t>
  </si>
  <si>
    <t>Valg 2025</t>
  </si>
  <si>
    <t>Boligtilskudd husbanken</t>
  </si>
  <si>
    <t>Skolestruktur</t>
  </si>
  <si>
    <t>Reiselivsprosjekt</t>
  </si>
  <si>
    <t>Kuttliste:</t>
  </si>
  <si>
    <t>Bibliotek</t>
  </si>
  <si>
    <t>Næringssjef</t>
  </si>
  <si>
    <t>Frivillighetskoordinator</t>
  </si>
  <si>
    <t>Mijøtjenesten</t>
  </si>
  <si>
    <t>Kjøkken sykehjem</t>
  </si>
  <si>
    <t>Tautra</t>
  </si>
  <si>
    <t>Avlastningsbolig</t>
  </si>
  <si>
    <t>NAV</t>
  </si>
  <si>
    <t>Tiltaksteam barnevern</t>
  </si>
  <si>
    <t>Kommunepsykolog</t>
  </si>
  <si>
    <t>Krisesenter</t>
  </si>
  <si>
    <t>Klokkargården spes ped</t>
  </si>
  <si>
    <t>Voksenopplæring</t>
  </si>
  <si>
    <t>Spesialpedagogiske team (1/2 år ?)</t>
  </si>
  <si>
    <t>Flyktingetjenesten</t>
  </si>
  <si>
    <t>Newtonrom</t>
  </si>
  <si>
    <t>Innkjøprsressurs (siste halvår 2025)</t>
  </si>
  <si>
    <t>PLUT</t>
  </si>
  <si>
    <t>Kulturkonsulent</t>
  </si>
  <si>
    <t>Kultur og næring</t>
  </si>
  <si>
    <t>Samfunn  høst 2025</t>
  </si>
  <si>
    <t>Servicetorg/kommunikasjon</t>
  </si>
  <si>
    <t>Arkivleder</t>
  </si>
  <si>
    <t>Lærlinger</t>
  </si>
  <si>
    <t>Lisenser og medlemsskap</t>
  </si>
  <si>
    <t>Forvaltning forsikring</t>
  </si>
  <si>
    <t>Bygdebok</t>
  </si>
  <si>
    <t>Avtaler print og lignende</t>
  </si>
  <si>
    <t>ROP og miljøterapi</t>
  </si>
  <si>
    <t>PMTO</t>
  </si>
  <si>
    <t>Forebyggende team, delvis 2. halvår</t>
  </si>
  <si>
    <t>Helsestasjon og skolehelse 2. halvår</t>
  </si>
  <si>
    <t>PPT 50 % halvår BK sin andel</t>
  </si>
  <si>
    <t>Private barnehager</t>
  </si>
  <si>
    <t>Ny driftsplattform</t>
  </si>
  <si>
    <t>Mindre leasing bilpark kjøpt</t>
  </si>
  <si>
    <t>Elementslisenser økning skole 100 stk</t>
  </si>
  <si>
    <t>IT-ressurs fra oppvekst til IKT</t>
  </si>
  <si>
    <t>Barnehage red betaling</t>
  </si>
  <si>
    <t>Strøm</t>
  </si>
  <si>
    <t>Kommunevert</t>
  </si>
  <si>
    <t>Frivillighetssentral gratis husleie</t>
  </si>
  <si>
    <t>Utvidet dagsentertilbud</t>
  </si>
  <si>
    <t>Demografi/underbudsjetterting 2024</t>
  </si>
  <si>
    <t>Tidligere underbudsjetteringer</t>
  </si>
  <si>
    <t>Skolestruktur forsinket effekt</t>
  </si>
  <si>
    <t>Reisevirksomhet politisk og adm</t>
  </si>
  <si>
    <t>Styrking nye behov spes.ped</t>
  </si>
  <si>
    <t xml:space="preserve">Ny ramme 2025 </t>
  </si>
  <si>
    <t>Krisesenter avvik budsjett og reell kostnad</t>
  </si>
  <si>
    <t>Nye og endrede tiltak</t>
  </si>
  <si>
    <t>Øvrige kutt</t>
  </si>
  <si>
    <t>iua sekreterrat økning og dobbeltbudsjett</t>
  </si>
  <si>
    <t>Økte rammebehov</t>
  </si>
  <si>
    <t>Nye tiltak 2025 omtalt i budsjettdokument</t>
  </si>
  <si>
    <t>Nedtrekk lærlinger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</si>
</sst>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sz val="11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64" fontId="7" fillId="0" borderId="1" xfId="1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right"/>
    </xf>
    <xf numFmtId="0" fontId="7" fillId="0" borderId="0" xfId="0" applyFont="1" applyAlignment="1">
      <alignment wrapText="1"/>
    </xf>
    <xf numFmtId="164" fontId="0" fillId="0" borderId="0" xfId="1" applyNumberFormat="1" applyFont="1"/>
    <xf numFmtId="164" fontId="7" fillId="0" borderId="1" xfId="1" applyNumberFormat="1" applyFont="1" applyBorder="1"/>
    <xf numFmtId="0" fontId="7" fillId="0" borderId="1" xfId="0" applyFont="1" applyBorder="1" applyAlignment="1">
      <alignment horizontal="left" wrapText="1"/>
    </xf>
    <xf numFmtId="3" fontId="7" fillId="0" borderId="1" xfId="0" applyNumberFormat="1" applyFont="1" applyBorder="1"/>
    <xf numFmtId="0" fontId="7" fillId="0" borderId="1" xfId="0" applyFont="1" applyBorder="1"/>
    <xf numFmtId="3" fontId="6" fillId="0" borderId="1" xfId="0" applyNumberFormat="1" applyFont="1" applyBorder="1"/>
    <xf numFmtId="0" fontId="0" fillId="0" borderId="1" xfId="0" applyBorder="1"/>
    <xf numFmtId="164" fontId="0" fillId="0" borderId="1" xfId="1" applyNumberFormat="1" applyFont="1" applyBorder="1"/>
    <xf numFmtId="164" fontId="8" fillId="0" borderId="1" xfId="1" applyNumberFormat="1" applyFont="1" applyBorder="1"/>
    <xf numFmtId="0" fontId="2" fillId="0" borderId="1" xfId="0" applyFont="1" applyBorder="1"/>
    <xf numFmtId="0" fontId="8" fillId="0" borderId="1" xfId="0" applyFont="1" applyBorder="1"/>
    <xf numFmtId="164" fontId="0" fillId="0" borderId="2" xfId="1" applyNumberFormat="1" applyFont="1" applyBorder="1"/>
    <xf numFmtId="0" fontId="5" fillId="0" borderId="1" xfId="0" applyFont="1" applyBorder="1"/>
    <xf numFmtId="3" fontId="6" fillId="0" borderId="2" xfId="0" applyNumberFormat="1" applyFont="1" applyBorder="1"/>
    <xf numFmtId="0" fontId="9" fillId="0" borderId="1" xfId="0" applyFont="1" applyBorder="1"/>
    <xf numFmtId="3" fontId="10" fillId="0" borderId="1" xfId="0" applyNumberFormat="1" applyFont="1" applyBorder="1"/>
    <xf numFmtId="164" fontId="7" fillId="0" borderId="1" xfId="1" quotePrefix="1" applyNumberFormat="1" applyFont="1" applyBorder="1"/>
    <xf numFmtId="164" fontId="0" fillId="0" borderId="2" xfId="1" applyNumberFormat="1" applyFont="1" applyFill="1" applyBorder="1"/>
    <xf numFmtId="0" fontId="2" fillId="0" borderId="0" xfId="0" applyFont="1"/>
    <xf numFmtId="3" fontId="0" fillId="0" borderId="0" xfId="0" applyNumberForma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97FA8-5EFA-4F4C-A46A-73768F4B78D8}">
  <dimension ref="A1:L77"/>
  <sheetViews>
    <sheetView tabSelected="1" workbookViewId="0">
      <selection activeCell="L76" sqref="L76"/>
    </sheetView>
  </sheetViews>
  <sheetFormatPr baseColWidth="10" defaultRowHeight="14.4" x14ac:dyDescent="0.3"/>
  <cols>
    <col min="1" max="1" width="38.33203125" customWidth="1"/>
    <col min="2" max="2" width="14.77734375" customWidth="1"/>
    <col min="3" max="3" width="15.21875" customWidth="1"/>
    <col min="4" max="4" width="18.5546875" customWidth="1"/>
  </cols>
  <sheetData>
    <row r="1" spans="1:11" ht="15.6" x14ac:dyDescent="0.3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1"/>
      <c r="C2" s="3"/>
      <c r="D2" s="1"/>
      <c r="E2" s="1"/>
      <c r="F2" s="1"/>
      <c r="G2" s="1"/>
      <c r="H2" s="1"/>
      <c r="I2" s="1"/>
      <c r="J2" s="1"/>
      <c r="K2" s="1"/>
    </row>
    <row r="3" spans="1:11" x14ac:dyDescent="0.3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6" t="s">
        <v>10</v>
      </c>
      <c r="K3" s="6" t="s">
        <v>11</v>
      </c>
    </row>
    <row r="4" spans="1:11" x14ac:dyDescent="0.3">
      <c r="A4" s="7" t="s">
        <v>12</v>
      </c>
      <c r="B4" s="8">
        <v>292206132</v>
      </c>
      <c r="C4" s="8">
        <v>261714948</v>
      </c>
      <c r="D4" s="8">
        <v>19212493</v>
      </c>
      <c r="E4" s="8">
        <v>9979020</v>
      </c>
      <c r="F4" s="8">
        <v>20534627</v>
      </c>
      <c r="G4" s="8">
        <v>1977410</v>
      </c>
      <c r="H4" s="8">
        <v>13513340</v>
      </c>
      <c r="I4" s="8">
        <v>4850000</v>
      </c>
      <c r="J4" s="8">
        <v>29055369</v>
      </c>
      <c r="K4" s="8">
        <v>27350169</v>
      </c>
    </row>
    <row r="5" spans="1:11" x14ac:dyDescent="0.3">
      <c r="A5" s="7" t="s">
        <v>13</v>
      </c>
      <c r="B5" s="8">
        <v>8023571</v>
      </c>
      <c r="C5" s="8">
        <v>7324402</v>
      </c>
      <c r="D5" s="8">
        <v>539064</v>
      </c>
      <c r="E5" s="8">
        <v>27043</v>
      </c>
      <c r="F5" s="8">
        <v>192574</v>
      </c>
      <c r="G5" s="9">
        <v>0</v>
      </c>
      <c r="H5" s="8">
        <v>204670</v>
      </c>
      <c r="I5" s="8">
        <v>200000</v>
      </c>
      <c r="J5" s="10">
        <v>1112418</v>
      </c>
      <c r="K5" s="10">
        <v>59966</v>
      </c>
    </row>
    <row r="6" spans="1:11" x14ac:dyDescent="0.3">
      <c r="A6" s="7" t="s">
        <v>14</v>
      </c>
      <c r="B6" s="10">
        <f>(44961+34073+37205+540729+41780+40800+39010+39010+38532+39010+39010+31600+45500+41482+32352+38454)*1.23</f>
        <v>1381914.84</v>
      </c>
      <c r="C6" s="10">
        <f>(43142+43142+40629+26572+15000+38946+49728+28324+157121+47080+47080+687097+79350+180000)*1.23</f>
        <v>1824349.53</v>
      </c>
      <c r="D6" s="10">
        <f>(31700+32045+22281+21315+35008+33079+34947+26488+38837+33750+38000+10000)*1.23</f>
        <v>439663.5</v>
      </c>
      <c r="E6" s="10">
        <f>(29064+22800+35307)*1.23</f>
        <v>107220.33</v>
      </c>
      <c r="F6" s="10"/>
      <c r="G6" s="10"/>
      <c r="H6" s="11">
        <f>(35800+34419+29715+34000)*1.23</f>
        <v>164738.82</v>
      </c>
      <c r="I6" s="9"/>
      <c r="J6" s="10">
        <f>32895*1.23</f>
        <v>40460.85</v>
      </c>
      <c r="K6" s="10">
        <f>(44058+33415+35216+38805)*1.23</f>
        <v>186337.62</v>
      </c>
    </row>
    <row r="7" spans="1:11" x14ac:dyDescent="0.3">
      <c r="A7" s="12" t="s">
        <v>15</v>
      </c>
      <c r="B7" s="13">
        <v>6757477</v>
      </c>
      <c r="C7" s="14">
        <v>14104693</v>
      </c>
      <c r="D7" s="14"/>
      <c r="E7" s="14"/>
      <c r="F7" s="14">
        <v>555606</v>
      </c>
      <c r="G7" s="14"/>
      <c r="H7" s="14">
        <v>607140</v>
      </c>
      <c r="I7" s="14"/>
      <c r="J7" s="14">
        <v>3653577</v>
      </c>
      <c r="K7" s="14">
        <v>455038</v>
      </c>
    </row>
    <row r="8" spans="1:11" x14ac:dyDescent="0.3">
      <c r="A8" s="15" t="s">
        <v>16</v>
      </c>
      <c r="B8" s="16">
        <v>-2621945</v>
      </c>
      <c r="C8" s="17"/>
      <c r="D8" s="17"/>
      <c r="E8" s="17"/>
      <c r="F8" s="17"/>
      <c r="G8" s="17"/>
      <c r="H8" s="17"/>
      <c r="I8" s="17"/>
      <c r="J8" s="17"/>
      <c r="K8" s="17"/>
    </row>
    <row r="9" spans="1:11" x14ac:dyDescent="0.3">
      <c r="A9" s="4" t="s">
        <v>17</v>
      </c>
      <c r="B9" s="18">
        <f>SUM(B4:B8)</f>
        <v>305747149.83999997</v>
      </c>
      <c r="C9" s="18">
        <f t="shared" ref="C9:K9" si="0">SUM(C4:C8)</f>
        <v>284968392.52999997</v>
      </c>
      <c r="D9" s="18">
        <f t="shared" si="0"/>
        <v>20191220.5</v>
      </c>
      <c r="E9" s="18">
        <f t="shared" si="0"/>
        <v>10113283.33</v>
      </c>
      <c r="F9" s="18">
        <f t="shared" si="0"/>
        <v>21282807</v>
      </c>
      <c r="G9" s="18">
        <f t="shared" si="0"/>
        <v>1977410</v>
      </c>
      <c r="H9" s="18">
        <f t="shared" si="0"/>
        <v>14489888.82</v>
      </c>
      <c r="I9" s="18">
        <f t="shared" si="0"/>
        <v>5050000</v>
      </c>
      <c r="J9" s="18">
        <f t="shared" si="0"/>
        <v>33861824.850000001</v>
      </c>
      <c r="K9" s="18">
        <f t="shared" si="0"/>
        <v>28051510.620000001</v>
      </c>
    </row>
    <row r="11" spans="1:11" x14ac:dyDescent="0.3">
      <c r="A11" s="31" t="s">
        <v>73</v>
      </c>
      <c r="C11" s="13"/>
    </row>
    <row r="12" spans="1:11" x14ac:dyDescent="0.3">
      <c r="A12" s="19" t="s">
        <v>18</v>
      </c>
      <c r="B12" s="20"/>
      <c r="C12" s="20"/>
      <c r="D12" s="20"/>
      <c r="E12" s="20"/>
      <c r="F12" s="20">
        <v>300000</v>
      </c>
      <c r="G12" s="20"/>
      <c r="H12" s="20"/>
      <c r="I12" s="20"/>
      <c r="J12" s="20"/>
      <c r="K12" s="20"/>
    </row>
    <row r="13" spans="1:11" x14ac:dyDescent="0.3">
      <c r="A13" s="19" t="s">
        <v>19</v>
      </c>
      <c r="B13" s="20"/>
      <c r="C13" s="20"/>
      <c r="D13" s="20"/>
      <c r="E13" s="20"/>
      <c r="F13" s="20"/>
      <c r="G13" s="20"/>
      <c r="H13" s="20"/>
      <c r="I13" s="20"/>
      <c r="J13" s="21">
        <v>697000</v>
      </c>
      <c r="K13" s="20"/>
    </row>
    <row r="14" spans="1:11" x14ac:dyDescent="0.3">
      <c r="A14" s="19" t="s">
        <v>21</v>
      </c>
      <c r="B14" s="20"/>
      <c r="C14" s="20"/>
      <c r="D14" s="20"/>
      <c r="E14" s="20"/>
      <c r="F14" s="20">
        <v>100000</v>
      </c>
      <c r="G14" s="20"/>
      <c r="H14" s="20"/>
      <c r="I14" s="20"/>
      <c r="J14" s="20"/>
      <c r="K14" s="20"/>
    </row>
    <row r="15" spans="1:11" x14ac:dyDescent="0.3">
      <c r="A15" s="19" t="s">
        <v>56</v>
      </c>
      <c r="B15" s="20">
        <v>593731</v>
      </c>
      <c r="C15" s="20"/>
      <c r="D15" s="20"/>
      <c r="E15" s="20"/>
      <c r="F15" s="20"/>
      <c r="G15" s="20"/>
      <c r="H15" s="20"/>
      <c r="I15" s="20"/>
      <c r="J15" s="20"/>
      <c r="K15" s="20"/>
    </row>
    <row r="16" spans="1:11" x14ac:dyDescent="0.3">
      <c r="A16" s="19" t="s">
        <v>59</v>
      </c>
      <c r="B16" s="20"/>
      <c r="C16" s="20"/>
      <c r="D16" s="20"/>
      <c r="E16" s="20"/>
      <c r="F16" s="20"/>
      <c r="G16" s="20"/>
      <c r="H16" s="20"/>
      <c r="I16" s="20"/>
      <c r="J16" s="20"/>
      <c r="K16" s="20">
        <v>146700</v>
      </c>
    </row>
    <row r="17" spans="1:11" x14ac:dyDescent="0.3">
      <c r="A17" s="19" t="s">
        <v>60</v>
      </c>
      <c r="B17" s="20">
        <v>-815000</v>
      </c>
      <c r="C17" s="20"/>
      <c r="D17" s="20"/>
      <c r="E17" s="20"/>
      <c r="F17" s="20"/>
      <c r="G17" s="20"/>
      <c r="H17" s="20"/>
      <c r="I17" s="20"/>
      <c r="J17" s="20"/>
      <c r="K17" s="20">
        <v>815000</v>
      </c>
    </row>
    <row r="18" spans="1:11" x14ac:dyDescent="0.3">
      <c r="A18" s="19" t="s">
        <v>75</v>
      </c>
      <c r="B18" s="20"/>
      <c r="C18" s="20"/>
      <c r="D18" s="20">
        <f>250000-350000</f>
        <v>-100000</v>
      </c>
      <c r="E18" s="20"/>
      <c r="F18" s="20"/>
      <c r="G18" s="20"/>
      <c r="H18" s="20"/>
      <c r="I18" s="20"/>
      <c r="J18" s="20"/>
      <c r="K18" s="20"/>
    </row>
    <row r="19" spans="1:11" x14ac:dyDescent="0.3">
      <c r="A19" s="19" t="s">
        <v>62</v>
      </c>
      <c r="B19" s="20"/>
      <c r="C19" s="20"/>
      <c r="D19" s="20"/>
      <c r="E19" s="20"/>
      <c r="F19" s="20"/>
      <c r="G19" s="20"/>
      <c r="H19" s="20"/>
      <c r="I19" s="20"/>
      <c r="J19" s="20">
        <v>1000000</v>
      </c>
      <c r="K19" s="20"/>
    </row>
    <row r="20" spans="1:11" x14ac:dyDescent="0.3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x14ac:dyDescent="0.3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x14ac:dyDescent="0.3">
      <c r="A22" s="22" t="s">
        <v>22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x14ac:dyDescent="0.3">
      <c r="A23" s="19" t="s">
        <v>23</v>
      </c>
      <c r="B23" s="20">
        <f>-400000-300000</f>
        <v>-700000</v>
      </c>
      <c r="C23" s="20"/>
      <c r="D23" s="20"/>
      <c r="E23" s="20"/>
      <c r="F23" s="20"/>
      <c r="G23" s="20"/>
      <c r="H23" s="20"/>
      <c r="I23" s="20"/>
      <c r="J23" s="20"/>
      <c r="K23" s="20"/>
    </row>
    <row r="24" spans="1:11" x14ac:dyDescent="0.3">
      <c r="A24" s="19" t="s">
        <v>24</v>
      </c>
      <c r="B24" s="20"/>
      <c r="C24" s="20"/>
      <c r="D24" s="20"/>
      <c r="E24" s="20"/>
      <c r="F24" s="20"/>
      <c r="G24" s="20">
        <v>-1000000</v>
      </c>
      <c r="H24" s="20"/>
      <c r="I24" s="20"/>
      <c r="J24" s="20"/>
      <c r="K24" s="20"/>
    </row>
    <row r="25" spans="1:11" x14ac:dyDescent="0.3">
      <c r="A25" s="19" t="s">
        <v>25</v>
      </c>
      <c r="B25" s="20"/>
      <c r="C25" s="20">
        <v>-350000</v>
      </c>
      <c r="D25" s="20"/>
      <c r="E25" s="20"/>
      <c r="F25" s="20"/>
      <c r="G25" s="20"/>
      <c r="H25" s="20"/>
      <c r="I25" s="20"/>
      <c r="J25" s="20"/>
      <c r="K25" s="20"/>
    </row>
    <row r="26" spans="1:11" x14ac:dyDescent="0.3">
      <c r="A26" s="19" t="s">
        <v>26</v>
      </c>
      <c r="B26" s="20"/>
      <c r="C26" s="20">
        <v>-500000</v>
      </c>
      <c r="D26" s="20"/>
      <c r="E26" s="20"/>
      <c r="F26" s="20"/>
      <c r="G26" s="20"/>
      <c r="H26" s="20"/>
      <c r="I26" s="20"/>
      <c r="J26" s="20"/>
      <c r="K26" s="20"/>
    </row>
    <row r="27" spans="1:11" x14ac:dyDescent="0.3">
      <c r="A27" s="19" t="s">
        <v>27</v>
      </c>
      <c r="B27" s="20"/>
      <c r="C27" s="20">
        <v>-500000</v>
      </c>
      <c r="D27" s="20"/>
      <c r="E27" s="20"/>
      <c r="F27" s="20"/>
      <c r="G27" s="20"/>
      <c r="H27" s="20"/>
      <c r="I27" s="20"/>
      <c r="J27" s="20"/>
      <c r="K27" s="20"/>
    </row>
    <row r="28" spans="1:11" x14ac:dyDescent="0.3">
      <c r="A28" s="19" t="s">
        <v>28</v>
      </c>
      <c r="B28" s="20"/>
      <c r="C28" s="20">
        <v>-1000000</v>
      </c>
      <c r="D28" s="20"/>
      <c r="E28" s="20"/>
      <c r="F28" s="20"/>
      <c r="G28" s="20"/>
      <c r="H28" s="20"/>
      <c r="I28" s="20"/>
      <c r="J28" s="20"/>
      <c r="K28" s="20"/>
    </row>
    <row r="29" spans="1:11" x14ac:dyDescent="0.3">
      <c r="A29" s="19" t="s">
        <v>29</v>
      </c>
      <c r="B29" s="20"/>
      <c r="C29" s="20">
        <v>-700000</v>
      </c>
      <c r="D29" s="20"/>
      <c r="E29" s="20"/>
      <c r="F29" s="20"/>
      <c r="G29" s="20"/>
      <c r="H29" s="20"/>
      <c r="I29" s="20"/>
      <c r="J29" s="20"/>
      <c r="K29" s="20"/>
    </row>
    <row r="30" spans="1:11" x14ac:dyDescent="0.3">
      <c r="A30" s="19" t="s">
        <v>30</v>
      </c>
      <c r="B30" s="20"/>
      <c r="C30" s="20">
        <v>-500000</v>
      </c>
      <c r="D30" s="20"/>
      <c r="E30" s="20"/>
      <c r="F30" s="20"/>
      <c r="G30" s="20"/>
      <c r="H30" s="20"/>
      <c r="I30" s="20"/>
      <c r="J30" s="20"/>
      <c r="K30" s="20"/>
    </row>
    <row r="31" spans="1:11" x14ac:dyDescent="0.3">
      <c r="A31" s="19" t="s">
        <v>31</v>
      </c>
      <c r="B31" s="20">
        <v>-750000</v>
      </c>
      <c r="C31" s="20"/>
      <c r="D31" s="20"/>
      <c r="E31" s="20"/>
      <c r="F31" s="20"/>
      <c r="G31" s="20"/>
      <c r="H31" s="20"/>
      <c r="I31" s="20"/>
      <c r="J31" s="20"/>
      <c r="K31" s="20"/>
    </row>
    <row r="32" spans="1:11" x14ac:dyDescent="0.3">
      <c r="A32" s="19" t="s">
        <v>32</v>
      </c>
      <c r="B32" s="20">
        <v>-200000</v>
      </c>
      <c r="C32" s="20"/>
      <c r="D32" s="20"/>
      <c r="E32" s="20"/>
      <c r="F32" s="20"/>
      <c r="G32" s="20"/>
      <c r="H32" s="20"/>
      <c r="I32" s="20"/>
      <c r="J32" s="20"/>
      <c r="K32" s="20"/>
    </row>
    <row r="33" spans="1:11" x14ac:dyDescent="0.3">
      <c r="A33" s="19" t="s">
        <v>33</v>
      </c>
      <c r="B33" s="20">
        <v>-700000</v>
      </c>
      <c r="C33" s="20"/>
      <c r="D33" s="20"/>
      <c r="E33" s="20"/>
      <c r="F33" s="20"/>
      <c r="G33" s="20"/>
      <c r="H33" s="20"/>
      <c r="I33" s="20"/>
      <c r="J33" s="20"/>
      <c r="K33" s="20"/>
    </row>
    <row r="34" spans="1:11" x14ac:dyDescent="0.3">
      <c r="A34" s="19" t="s">
        <v>34</v>
      </c>
      <c r="B34" s="20">
        <v>-500000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x14ac:dyDescent="0.3">
      <c r="A35" s="19" t="s">
        <v>35</v>
      </c>
      <c r="B35" s="20">
        <v>-2400000</v>
      </c>
      <c r="C35" s="20"/>
      <c r="D35" s="20"/>
      <c r="E35" s="20"/>
      <c r="F35" s="20"/>
      <c r="G35" s="20"/>
      <c r="H35" s="20"/>
      <c r="I35" s="20"/>
      <c r="J35" s="20"/>
      <c r="K35" s="20"/>
    </row>
    <row r="36" spans="1:11" x14ac:dyDescent="0.3">
      <c r="A36" s="19" t="s">
        <v>36</v>
      </c>
      <c r="B36" s="20">
        <f>-1350000/2</f>
        <v>-675000</v>
      </c>
      <c r="C36" s="20"/>
      <c r="D36" s="20"/>
      <c r="E36" s="20"/>
      <c r="F36" s="20"/>
      <c r="G36" s="20"/>
      <c r="H36" s="20"/>
      <c r="I36" s="20"/>
      <c r="J36" s="20"/>
      <c r="K36" s="20"/>
    </row>
    <row r="37" spans="1:11" x14ac:dyDescent="0.3">
      <c r="A37" s="19" t="s">
        <v>37</v>
      </c>
      <c r="B37" s="20">
        <v>-1600000</v>
      </c>
      <c r="C37" s="20"/>
      <c r="D37" s="20"/>
      <c r="E37" s="20"/>
      <c r="F37" s="20"/>
      <c r="G37" s="20"/>
      <c r="H37" s="20"/>
      <c r="I37" s="20"/>
      <c r="J37" s="20"/>
      <c r="K37" s="20"/>
    </row>
    <row r="38" spans="1:11" x14ac:dyDescent="0.3">
      <c r="A38" s="19" t="s">
        <v>38</v>
      </c>
      <c r="B38" s="20">
        <v>-650000</v>
      </c>
      <c r="C38" s="20"/>
      <c r="D38" s="20"/>
      <c r="E38" s="20"/>
      <c r="F38" s="20"/>
      <c r="G38" s="20"/>
      <c r="H38" s="20"/>
      <c r="I38" s="20"/>
      <c r="J38" s="20"/>
      <c r="K38" s="20"/>
    </row>
    <row r="39" spans="1:11" x14ac:dyDescent="0.3">
      <c r="A39" s="19" t="s">
        <v>39</v>
      </c>
      <c r="B39" s="20"/>
      <c r="C39" s="20"/>
      <c r="D39" s="20"/>
      <c r="E39" s="20"/>
      <c r="F39" s="20"/>
      <c r="G39" s="20"/>
      <c r="H39" s="20"/>
      <c r="I39" s="20"/>
      <c r="J39" s="20">
        <f>-400000/2</f>
        <v>-200000</v>
      </c>
      <c r="K39" s="20"/>
    </row>
    <row r="40" spans="1:11" x14ac:dyDescent="0.3">
      <c r="A40" s="19" t="s">
        <v>40</v>
      </c>
      <c r="B40" s="20"/>
      <c r="C40" s="20"/>
      <c r="D40" s="20"/>
      <c r="E40" s="20">
        <v>-800000</v>
      </c>
      <c r="F40" s="20"/>
      <c r="G40" s="20"/>
      <c r="H40" s="20"/>
      <c r="I40" s="20"/>
      <c r="J40" s="20"/>
      <c r="K40" s="20"/>
    </row>
    <row r="41" spans="1:11" x14ac:dyDescent="0.3">
      <c r="A41" s="19" t="s">
        <v>41</v>
      </c>
      <c r="B41" s="21"/>
      <c r="C41" s="20"/>
      <c r="D41" s="20"/>
      <c r="E41" s="20">
        <v>-600000</v>
      </c>
      <c r="F41" s="20"/>
      <c r="G41" s="20"/>
      <c r="H41" s="20"/>
      <c r="I41" s="20"/>
      <c r="J41" s="20"/>
      <c r="K41" s="20"/>
    </row>
    <row r="42" spans="1:11" x14ac:dyDescent="0.3">
      <c r="A42" s="19" t="s">
        <v>42</v>
      </c>
      <c r="B42" s="20"/>
      <c r="C42" s="20"/>
      <c r="D42" s="20"/>
      <c r="E42" s="20"/>
      <c r="F42" s="20"/>
      <c r="G42" s="20">
        <v>391000</v>
      </c>
      <c r="H42" s="20"/>
      <c r="I42" s="20"/>
      <c r="J42" s="20">
        <v>391000</v>
      </c>
      <c r="K42" s="20"/>
    </row>
    <row r="43" spans="1:11" x14ac:dyDescent="0.3">
      <c r="A43" s="19" t="s">
        <v>43</v>
      </c>
      <c r="B43" s="20"/>
      <c r="C43" s="20"/>
      <c r="D43" s="20"/>
      <c r="E43" s="20"/>
      <c r="F43" s="20"/>
      <c r="G43" s="20"/>
      <c r="H43" s="20"/>
      <c r="I43" s="20"/>
      <c r="J43" s="20">
        <f>-600000/2.3</f>
        <v>-260869.56521739133</v>
      </c>
      <c r="K43" s="20"/>
    </row>
    <row r="44" spans="1:11" x14ac:dyDescent="0.3">
      <c r="A44" s="19" t="s">
        <v>44</v>
      </c>
      <c r="B44" s="20"/>
      <c r="C44" s="20"/>
      <c r="D44" s="20"/>
      <c r="E44" s="20"/>
      <c r="F44" s="20"/>
      <c r="G44" s="20"/>
      <c r="H44" s="20">
        <v>-650000</v>
      </c>
      <c r="I44" s="20"/>
      <c r="J44" s="20"/>
      <c r="K44" s="20"/>
    </row>
    <row r="45" spans="1:11" x14ac:dyDescent="0.3">
      <c r="A45" s="19" t="s">
        <v>45</v>
      </c>
      <c r="B45" s="20"/>
      <c r="C45" s="20"/>
      <c r="D45" s="20"/>
      <c r="E45" s="20"/>
      <c r="F45" s="20"/>
      <c r="G45" s="20"/>
      <c r="H45" s="20">
        <v>-650000</v>
      </c>
      <c r="I45" s="20"/>
      <c r="J45" s="20"/>
      <c r="K45" s="20"/>
    </row>
    <row r="46" spans="1:11" x14ac:dyDescent="0.3">
      <c r="A46" s="19" t="s">
        <v>46</v>
      </c>
      <c r="B46" s="20"/>
      <c r="C46" s="20"/>
      <c r="D46" s="20"/>
      <c r="E46" s="20"/>
      <c r="F46" s="20"/>
      <c r="G46" s="20"/>
      <c r="H46" s="20">
        <v>-200000</v>
      </c>
      <c r="I46" s="20"/>
      <c r="J46" s="20"/>
      <c r="K46" s="20"/>
    </row>
    <row r="47" spans="1:11" x14ac:dyDescent="0.3">
      <c r="A47" s="19" t="s">
        <v>47</v>
      </c>
      <c r="B47" s="20"/>
      <c r="C47" s="20"/>
      <c r="D47" s="20"/>
      <c r="E47" s="20"/>
      <c r="F47" s="20">
        <v>-290000</v>
      </c>
      <c r="G47" s="20"/>
      <c r="H47" s="20"/>
      <c r="I47" s="20"/>
      <c r="J47" s="20"/>
      <c r="K47" s="20"/>
    </row>
    <row r="48" spans="1:11" x14ac:dyDescent="0.3">
      <c r="A48" s="19" t="s">
        <v>48</v>
      </c>
      <c r="B48" s="20"/>
      <c r="C48" s="20"/>
      <c r="D48" s="20"/>
      <c r="E48" s="20"/>
      <c r="F48" s="20"/>
      <c r="G48" s="20"/>
      <c r="H48" s="20"/>
      <c r="I48" s="20"/>
      <c r="J48" s="20">
        <v>-1000000</v>
      </c>
      <c r="K48" s="20"/>
    </row>
    <row r="49" spans="1:11" x14ac:dyDescent="0.3">
      <c r="A49" s="19" t="s">
        <v>49</v>
      </c>
      <c r="B49" s="20"/>
      <c r="C49" s="20"/>
      <c r="D49" s="20"/>
      <c r="E49" s="20">
        <v>300000</v>
      </c>
      <c r="F49" s="20"/>
      <c r="G49" s="20"/>
      <c r="H49" s="20"/>
      <c r="I49" s="20"/>
      <c r="J49" s="20"/>
      <c r="K49" s="20"/>
    </row>
    <row r="50" spans="1:11" x14ac:dyDescent="0.3">
      <c r="A50" s="19" t="s">
        <v>50</v>
      </c>
      <c r="B50" s="20"/>
      <c r="C50" s="20"/>
      <c r="D50" s="20"/>
      <c r="E50" s="20"/>
      <c r="F50" s="20"/>
      <c r="G50" s="20"/>
      <c r="H50" s="20"/>
      <c r="I50" s="20"/>
      <c r="J50" s="20"/>
      <c r="K50" s="20">
        <v>-600000</v>
      </c>
    </row>
    <row r="51" spans="1:11" x14ac:dyDescent="0.3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1:11" x14ac:dyDescent="0.3">
      <c r="A52" s="19" t="s">
        <v>51</v>
      </c>
      <c r="B52" s="19"/>
      <c r="C52" s="20">
        <v>-750000</v>
      </c>
      <c r="D52" s="20"/>
      <c r="E52" s="20"/>
      <c r="F52" s="20"/>
      <c r="G52" s="20"/>
      <c r="H52" s="20"/>
      <c r="I52" s="20"/>
      <c r="J52" s="20"/>
      <c r="K52" s="20"/>
    </row>
    <row r="53" spans="1:11" x14ac:dyDescent="0.3">
      <c r="A53" s="23" t="s">
        <v>52</v>
      </c>
      <c r="B53" s="21">
        <v>-750000</v>
      </c>
      <c r="C53" s="20"/>
      <c r="D53" s="20"/>
      <c r="E53" s="20"/>
      <c r="F53" s="20"/>
      <c r="G53" s="20"/>
      <c r="H53" s="20"/>
      <c r="I53" s="20"/>
      <c r="J53" s="20"/>
      <c r="K53" s="20"/>
    </row>
    <row r="54" spans="1:11" x14ac:dyDescent="0.3">
      <c r="A54" s="19" t="s">
        <v>53</v>
      </c>
      <c r="B54" s="20">
        <v>-700000</v>
      </c>
      <c r="C54" s="20"/>
      <c r="D54" s="20"/>
      <c r="E54" s="20"/>
      <c r="F54" s="20"/>
      <c r="G54" s="20"/>
      <c r="H54" s="20"/>
      <c r="I54" s="20"/>
      <c r="J54" s="20"/>
      <c r="K54" s="20"/>
    </row>
    <row r="55" spans="1:11" x14ac:dyDescent="0.3">
      <c r="A55" s="19" t="s">
        <v>54</v>
      </c>
      <c r="B55" s="20">
        <f>-800000*42%</f>
        <v>-336000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x14ac:dyDescent="0.3">
      <c r="A56" s="19" t="s">
        <v>55</v>
      </c>
      <c r="B56" s="20">
        <f>-400000*42%*0.6</f>
        <v>-100800</v>
      </c>
      <c r="C56" s="20"/>
      <c r="D56" s="20"/>
      <c r="E56" s="20"/>
      <c r="F56" s="20"/>
      <c r="G56" s="20"/>
      <c r="H56" s="20"/>
      <c r="I56" s="20"/>
      <c r="J56" s="20"/>
      <c r="K56" s="20"/>
    </row>
    <row r="57" spans="1:11" x14ac:dyDescent="0.3">
      <c r="A57" s="19" t="s">
        <v>20</v>
      </c>
      <c r="B57" s="20">
        <v>-9000000</v>
      </c>
      <c r="C57" s="20"/>
      <c r="D57" s="20"/>
      <c r="E57" s="20"/>
      <c r="F57" s="20"/>
      <c r="G57" s="20"/>
      <c r="H57" s="20"/>
      <c r="I57" s="20"/>
      <c r="J57" s="20"/>
      <c r="K57" s="20"/>
    </row>
    <row r="58" spans="1:11" x14ac:dyDescent="0.3">
      <c r="A58" s="19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x14ac:dyDescent="0.3">
      <c r="A59" s="22" t="s">
        <v>74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x14ac:dyDescent="0.3">
      <c r="A60" s="19" t="s">
        <v>57</v>
      </c>
      <c r="B60" s="20"/>
      <c r="C60" s="20"/>
      <c r="D60" s="20"/>
      <c r="E60" s="20"/>
      <c r="F60" s="20"/>
      <c r="G60" s="20"/>
      <c r="H60" s="20"/>
      <c r="I60" s="20"/>
      <c r="J60" s="20"/>
      <c r="K60" s="20">
        <f>-4000000+730414</f>
        <v>-3269586</v>
      </c>
    </row>
    <row r="61" spans="1:11" x14ac:dyDescent="0.3">
      <c r="A61" s="19" t="s">
        <v>58</v>
      </c>
      <c r="B61" s="20">
        <v>-405000</v>
      </c>
      <c r="C61" s="20">
        <v>-1100000</v>
      </c>
      <c r="D61" s="20"/>
      <c r="E61" s="20"/>
      <c r="F61" s="20"/>
      <c r="G61" s="20"/>
      <c r="H61" s="20"/>
      <c r="I61" s="20"/>
      <c r="J61" s="20"/>
      <c r="K61" s="20"/>
    </row>
    <row r="62" spans="1:11" x14ac:dyDescent="0.3">
      <c r="A62" s="19" t="s">
        <v>61</v>
      </c>
      <c r="B62" s="20">
        <v>5989000</v>
      </c>
      <c r="C62" s="20"/>
      <c r="D62" s="20"/>
      <c r="E62" s="20"/>
      <c r="F62" s="20"/>
      <c r="G62" s="20"/>
      <c r="H62" s="20"/>
      <c r="I62" s="20"/>
      <c r="J62" s="20"/>
      <c r="K62" s="20"/>
    </row>
    <row r="63" spans="1:11" x14ac:dyDescent="0.3">
      <c r="A63" s="19" t="s">
        <v>78</v>
      </c>
      <c r="B63" s="24"/>
      <c r="C63" s="24"/>
      <c r="D63" s="24"/>
      <c r="E63" s="24"/>
      <c r="F63" s="24"/>
      <c r="G63" s="24"/>
      <c r="H63" s="24">
        <v>-1125253</v>
      </c>
      <c r="I63" s="24"/>
      <c r="J63" s="24"/>
      <c r="K63" s="24"/>
    </row>
    <row r="64" spans="1:11" x14ac:dyDescent="0.3">
      <c r="A64" s="19"/>
      <c r="B64" s="24"/>
      <c r="C64" s="24"/>
      <c r="D64" s="24"/>
      <c r="E64" s="24"/>
      <c r="F64" s="24"/>
      <c r="G64" s="24"/>
      <c r="H64" s="24"/>
      <c r="I64" s="24"/>
      <c r="J64" s="24"/>
      <c r="K64" s="24"/>
    </row>
    <row r="65" spans="1:12" x14ac:dyDescent="0.3">
      <c r="A65" s="22" t="s">
        <v>76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</row>
    <row r="66" spans="1:12" x14ac:dyDescent="0.3">
      <c r="A66" s="19" t="s">
        <v>63</v>
      </c>
      <c r="B66" s="24"/>
      <c r="C66" s="24"/>
      <c r="D66" s="24"/>
      <c r="E66" s="24"/>
      <c r="F66" s="24"/>
      <c r="G66" s="24"/>
      <c r="H66" s="24">
        <v>232812</v>
      </c>
      <c r="I66" s="24"/>
      <c r="J66" s="24"/>
      <c r="K66" s="24"/>
    </row>
    <row r="67" spans="1:12" x14ac:dyDescent="0.3">
      <c r="A67" s="19" t="s">
        <v>64</v>
      </c>
      <c r="B67" s="24"/>
      <c r="C67" s="24"/>
      <c r="D67" s="24"/>
      <c r="E67" s="24"/>
      <c r="F67" s="24"/>
      <c r="G67" s="24"/>
      <c r="H67" s="24"/>
      <c r="I67" s="24"/>
      <c r="J67" s="24">
        <v>100000</v>
      </c>
      <c r="K67" s="24"/>
    </row>
    <row r="68" spans="1:12" x14ac:dyDescent="0.3">
      <c r="A68" s="19" t="s">
        <v>65</v>
      </c>
      <c r="B68" s="24"/>
      <c r="C68" s="24">
        <v>122000</v>
      </c>
      <c r="D68" s="24"/>
      <c r="E68" s="24"/>
      <c r="F68" s="24"/>
      <c r="G68" s="24"/>
      <c r="H68" s="24"/>
      <c r="I68" s="24"/>
      <c r="J68" s="24"/>
      <c r="K68" s="24"/>
    </row>
    <row r="69" spans="1:12" x14ac:dyDescent="0.3">
      <c r="A69" s="19" t="s">
        <v>66</v>
      </c>
      <c r="B69" s="24"/>
      <c r="C69" s="30">
        <v>5723000</v>
      </c>
      <c r="D69" s="24"/>
      <c r="E69" s="24"/>
      <c r="F69" s="24"/>
      <c r="G69" s="24"/>
      <c r="H69" s="24"/>
      <c r="I69" s="24"/>
      <c r="J69" s="24"/>
      <c r="K69" s="24"/>
    </row>
    <row r="70" spans="1:12" x14ac:dyDescent="0.3">
      <c r="A70" s="19" t="s">
        <v>72</v>
      </c>
      <c r="B70" s="24">
        <v>300000</v>
      </c>
      <c r="C70" s="24"/>
      <c r="D70" s="24"/>
      <c r="E70" s="24"/>
      <c r="F70" s="24"/>
      <c r="G70" s="24"/>
      <c r="H70" s="24"/>
      <c r="I70" s="24"/>
      <c r="J70" s="24"/>
      <c r="K70" s="24"/>
    </row>
    <row r="71" spans="1:12" x14ac:dyDescent="0.3">
      <c r="A71" s="19" t="s">
        <v>67</v>
      </c>
      <c r="B71" s="24">
        <v>1421850</v>
      </c>
      <c r="C71" s="24"/>
      <c r="D71" s="24"/>
      <c r="E71" s="24"/>
      <c r="F71" s="24"/>
      <c r="G71" s="24"/>
      <c r="H71" s="24"/>
      <c r="I71" s="24"/>
      <c r="J71" s="24"/>
      <c r="K71" s="24"/>
    </row>
    <row r="72" spans="1:12" x14ac:dyDescent="0.3">
      <c r="A72" s="19" t="s">
        <v>68</v>
      </c>
      <c r="B72" s="24">
        <v>1300000</v>
      </c>
      <c r="C72" s="24"/>
      <c r="D72" s="24"/>
      <c r="E72" s="24"/>
      <c r="F72" s="24"/>
      <c r="G72" s="24"/>
      <c r="H72" s="24"/>
      <c r="I72" s="24"/>
      <c r="J72" s="24"/>
      <c r="K72" s="24"/>
    </row>
    <row r="73" spans="1:12" x14ac:dyDescent="0.3">
      <c r="A73" s="19" t="s">
        <v>69</v>
      </c>
      <c r="B73" s="24"/>
      <c r="C73" s="24"/>
      <c r="D73" s="24"/>
      <c r="E73" s="24"/>
      <c r="F73" s="24">
        <v>100000</v>
      </c>
      <c r="G73" s="24"/>
      <c r="H73" s="24"/>
      <c r="I73" s="24"/>
      <c r="J73" s="24"/>
      <c r="K73" s="24"/>
    </row>
    <row r="74" spans="1:12" x14ac:dyDescent="0.3">
      <c r="A74" s="19" t="s">
        <v>70</v>
      </c>
      <c r="B74" s="24">
        <v>1000000</v>
      </c>
      <c r="C74" s="24"/>
      <c r="D74" s="24"/>
      <c r="E74" s="24"/>
      <c r="F74" s="24"/>
      <c r="G74" s="24"/>
      <c r="H74" s="24"/>
      <c r="I74" s="24"/>
      <c r="J74" s="24"/>
      <c r="K74" s="24"/>
    </row>
    <row r="75" spans="1:12" x14ac:dyDescent="0.3">
      <c r="A75" s="27" t="s">
        <v>77</v>
      </c>
      <c r="B75" s="17"/>
      <c r="C75" s="14">
        <v>1092000</v>
      </c>
      <c r="D75" s="29"/>
      <c r="E75" s="14"/>
      <c r="F75" s="14"/>
      <c r="G75" s="14"/>
      <c r="H75" s="14"/>
      <c r="I75" s="14"/>
      <c r="J75" s="14">
        <v>790610</v>
      </c>
      <c r="K75" s="14">
        <v>511000</v>
      </c>
    </row>
    <row r="76" spans="1:12" x14ac:dyDescent="0.3">
      <c r="A76" s="25" t="s">
        <v>71</v>
      </c>
      <c r="B76" s="26">
        <f>SUM(B9:B74)</f>
        <v>296069930.83999997</v>
      </c>
      <c r="C76" s="26">
        <f>SUM(C9:C75)</f>
        <v>286505392.52999997</v>
      </c>
      <c r="D76" s="26">
        <f t="shared" ref="D76:K76" si="1">SUM(D9:D75)</f>
        <v>20091220.5</v>
      </c>
      <c r="E76" s="26">
        <f t="shared" si="1"/>
        <v>9013283.3300000001</v>
      </c>
      <c r="F76" s="26">
        <f t="shared" si="1"/>
        <v>21492807</v>
      </c>
      <c r="G76" s="26">
        <f t="shared" si="1"/>
        <v>1368410</v>
      </c>
      <c r="H76" s="26">
        <f t="shared" si="1"/>
        <v>12097447.82</v>
      </c>
      <c r="I76" s="26">
        <f t="shared" si="1"/>
        <v>5050000</v>
      </c>
      <c r="J76" s="26">
        <f t="shared" si="1"/>
        <v>35379565.284782611</v>
      </c>
      <c r="K76" s="26">
        <f t="shared" si="1"/>
        <v>25654624.620000001</v>
      </c>
      <c r="L76" s="32"/>
    </row>
    <row r="77" spans="1:12" x14ac:dyDescent="0.3">
      <c r="A77" s="27"/>
      <c r="B77" s="16"/>
      <c r="C77" s="28"/>
      <c r="D77" s="16"/>
      <c r="E77" s="16"/>
      <c r="F77" s="16"/>
      <c r="G77" s="16"/>
      <c r="H77" s="16"/>
      <c r="I77" s="16"/>
      <c r="J77" s="16"/>
      <c r="K77" s="16"/>
    </row>
  </sheetData>
  <pageMargins left="0.7" right="0.7" top="0.75" bottom="0.75" header="0.3" footer="0.3"/>
  <pageSetup paperSize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Nilssen</dc:creator>
  <cp:lastModifiedBy>Aina Slotterøy</cp:lastModifiedBy>
  <dcterms:created xsi:type="dcterms:W3CDTF">2024-11-18T18:04:34Z</dcterms:created>
  <dcterms:modified xsi:type="dcterms:W3CDTF">2024-12-04T13:50:36Z</dcterms:modified>
</cp:coreProperties>
</file>