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ystriket.sharepoint.com/sites/Dokumenterforavdelingen.-Politisksekretariat/Shared Documents/Politisk sekretæriat/Godtgjørelser/"/>
    </mc:Choice>
  </mc:AlternateContent>
  <xr:revisionPtr revIDLastSave="0" documentId="8_{F4CD3BA4-9794-4B8F-B51E-78A011907106}" xr6:coauthVersionLast="47" xr6:coauthVersionMax="47" xr10:uidLastSave="{00000000-0000-0000-0000-000000000000}"/>
  <bookViews>
    <workbookView xWindow="-120" yWindow="-120" windowWidth="38640" windowHeight="21240" tabRatio="814" xr2:uid="{00000000-000D-0000-FFFF-FFFF00000000}"/>
  </bookViews>
  <sheets>
    <sheet name="Fra 01.01.2024" sheetId="15" r:id="rId1"/>
    <sheet name="Fra 22.06.18 -31.12.18" sheetId="14" state="hidden" r:id="rId2"/>
    <sheet name="Fra 01.01.18-21.06.18" sheetId="13" state="hidden" r:id="rId3"/>
    <sheet name="Fra01januar2017" sheetId="12" state="hidden" r:id="rId4"/>
    <sheet name="Fra01januar2016" sheetId="11" state="hidden" r:id="rId5"/>
    <sheet name="Info" sheetId="4" r:id="rId6"/>
  </sheets>
  <definedNames>
    <definedName name="KundeNavn" localSheetId="2">'Fra 01.01.18-21.06.18'!$C$2</definedName>
    <definedName name="KundeNavn" localSheetId="0">'Fra 01.01.2024'!$C$4</definedName>
    <definedName name="KundeNavn" localSheetId="1">'Fra 22.06.18 -31.12.18'!$C$3</definedName>
    <definedName name="KundeNavn" localSheetId="4">Fra01januar2016!$C$2</definedName>
    <definedName name="KundeNavn" localSheetId="3">Fra01januar2017!$C$2</definedName>
    <definedName name="KundeNavn">#REF!</definedName>
    <definedName name="_xlnm.Print_Area" localSheetId="2">'Fra 01.01.18-21.06.18'!$A$1:$U$79</definedName>
    <definedName name="_xlnm.Print_Area" localSheetId="0">'Fra 01.01.2024'!$A$1:$U$88</definedName>
    <definedName name="_xlnm.Print_Area" localSheetId="1">'Fra 22.06.18 -31.12.18'!$A$1:$U$86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T74" i="15" l="1"/>
  <c r="T77" i="15"/>
  <c r="T76" i="15" l="1"/>
  <c r="AC64" i="15" l="1"/>
  <c r="AC40" i="15"/>
  <c r="AC39" i="15"/>
  <c r="AB40" i="15"/>
  <c r="Z40" i="15" s="1"/>
  <c r="AB39" i="15"/>
  <c r="AA40" i="15"/>
  <c r="AA39" i="15"/>
  <c r="AC62" i="15"/>
  <c r="AC63" i="15"/>
  <c r="AC61" i="15"/>
  <c r="AB62" i="15"/>
  <c r="AB63" i="15"/>
  <c r="AB64" i="15"/>
  <c r="AB61" i="15"/>
  <c r="AA62" i="15"/>
  <c r="AA63" i="15"/>
  <c r="AA64" i="15"/>
  <c r="Z64" i="15" s="1"/>
  <c r="AA61" i="15"/>
  <c r="Z39" i="15" l="1"/>
  <c r="Z62" i="15" l="1"/>
  <c r="Z61" i="15"/>
  <c r="R24" i="15"/>
  <c r="T75" i="15" s="1"/>
  <c r="AC57" i="15"/>
  <c r="AC58" i="15"/>
  <c r="AB57" i="15"/>
  <c r="AB58" i="15"/>
  <c r="AA57" i="15"/>
  <c r="AA58" i="15"/>
  <c r="AC37" i="15"/>
  <c r="AC36" i="15"/>
  <c r="AB37" i="15"/>
  <c r="AB36" i="15"/>
  <c r="AA37" i="15"/>
  <c r="AA36" i="15"/>
  <c r="AC56" i="15"/>
  <c r="AB56" i="15"/>
  <c r="AA56" i="15"/>
  <c r="U14" i="15"/>
  <c r="U15" i="15"/>
  <c r="U16" i="15"/>
  <c r="U17" i="15"/>
  <c r="U18" i="15"/>
  <c r="U19" i="15"/>
  <c r="U20" i="15"/>
  <c r="U21" i="15"/>
  <c r="U22" i="15"/>
  <c r="U23" i="15"/>
  <c r="U13" i="15"/>
  <c r="T14" i="15"/>
  <c r="T15" i="15"/>
  <c r="T16" i="15"/>
  <c r="T17" i="15"/>
  <c r="T18" i="15"/>
  <c r="T19" i="15"/>
  <c r="T20" i="15"/>
  <c r="T21" i="15"/>
  <c r="T22" i="15"/>
  <c r="T23" i="15"/>
  <c r="T13" i="15"/>
  <c r="U28" i="15" l="1"/>
  <c r="Z58" i="15"/>
  <c r="Z56" i="15"/>
  <c r="Z57" i="15"/>
  <c r="Z37" i="15"/>
  <c r="Z36" i="15"/>
  <c r="T70" i="15"/>
  <c r="I64" i="15"/>
  <c r="S63" i="15"/>
  <c r="P63" i="15"/>
  <c r="N63" i="15"/>
  <c r="L63" i="15"/>
  <c r="L62" i="15"/>
  <c r="P62" i="15" s="1"/>
  <c r="S61" i="15"/>
  <c r="P61" i="15"/>
  <c r="N61" i="15"/>
  <c r="L61" i="15"/>
  <c r="P59" i="15"/>
  <c r="N59" i="15"/>
  <c r="S58" i="15"/>
  <c r="P58" i="15"/>
  <c r="N58" i="15"/>
  <c r="S57" i="15"/>
  <c r="P57" i="15"/>
  <c r="N57" i="15"/>
  <c r="S56" i="15"/>
  <c r="P56" i="15"/>
  <c r="N56" i="15"/>
  <c r="T31" i="15"/>
  <c r="T30" i="15"/>
  <c r="T29" i="15"/>
  <c r="T24" i="15"/>
  <c r="O24" i="15"/>
  <c r="O28" i="15" s="1"/>
  <c r="T28" i="15" s="1"/>
  <c r="V8" i="15"/>
  <c r="V7" i="15"/>
  <c r="N62" i="15" l="1"/>
  <c r="S62" i="15"/>
  <c r="T61" i="15"/>
  <c r="U61" i="15" s="1"/>
  <c r="T56" i="15"/>
  <c r="W8" i="15"/>
  <c r="W11" i="15" s="1"/>
  <c r="X11" i="15" s="1"/>
  <c r="T63" i="15"/>
  <c r="U63" i="15" s="1"/>
  <c r="T58" i="15"/>
  <c r="U58" i="15" s="1"/>
  <c r="T57" i="15"/>
  <c r="U57" i="15" s="1"/>
  <c r="N64" i="15"/>
  <c r="P64" i="15"/>
  <c r="S64" i="15"/>
  <c r="K62" i="14"/>
  <c r="T62" i="15" l="1"/>
  <c r="U62" i="15" s="1"/>
  <c r="U56" i="15"/>
  <c r="W9" i="15"/>
  <c r="W10" i="15" s="1"/>
  <c r="V5" i="15" s="1"/>
  <c r="V11" i="15"/>
  <c r="Y11" i="15" s="1"/>
  <c r="V7" i="14"/>
  <c r="V6" i="14"/>
  <c r="K55" i="15" l="1"/>
  <c r="X10" i="15"/>
  <c r="V6" i="15" s="1"/>
  <c r="Y6" i="15" s="1"/>
  <c r="W7" i="14"/>
  <c r="V10" i="14" s="1"/>
  <c r="Y10" i="14" s="1"/>
  <c r="K36" i="15" l="1"/>
  <c r="N36" i="15" s="1"/>
  <c r="X7" i="15"/>
  <c r="Z7" i="15"/>
  <c r="Z6" i="15"/>
  <c r="D59" i="15" s="1"/>
  <c r="X6" i="15"/>
  <c r="Y7" i="15"/>
  <c r="W8" i="14"/>
  <c r="W9" i="14" s="1"/>
  <c r="V4" i="14" s="1"/>
  <c r="W10" i="14"/>
  <c r="X10" i="14" s="1"/>
  <c r="P36" i="15" l="1"/>
  <c r="S36" i="15"/>
  <c r="L64" i="15"/>
  <c r="T64" i="15" s="1"/>
  <c r="U64" i="15" s="1"/>
  <c r="AB6" i="15"/>
  <c r="T5" i="15" s="1"/>
  <c r="K37" i="15"/>
  <c r="P39" i="15"/>
  <c r="N39" i="15"/>
  <c r="S39" i="15"/>
  <c r="L39" i="15"/>
  <c r="S40" i="15"/>
  <c r="N40" i="15"/>
  <c r="L40" i="15"/>
  <c r="P40" i="15"/>
  <c r="AB7" i="15"/>
  <c r="D64" i="15"/>
  <c r="K59" i="15"/>
  <c r="S59" i="15" s="1"/>
  <c r="X9" i="14"/>
  <c r="T36" i="15" l="1"/>
  <c r="U36" i="15" s="1"/>
  <c r="P37" i="15"/>
  <c r="S37" i="15"/>
  <c r="N37" i="15"/>
  <c r="T39" i="15"/>
  <c r="U39" i="15" s="1"/>
  <c r="T40" i="15"/>
  <c r="U40" i="15" s="1"/>
  <c r="L59" i="15"/>
  <c r="Y59" i="15" s="1"/>
  <c r="AB59" i="15" s="1"/>
  <c r="V5" i="14"/>
  <c r="T37" i="15" l="1"/>
  <c r="U37" i="15" s="1"/>
  <c r="AA59" i="15"/>
  <c r="AC59" i="15"/>
  <c r="T59" i="15"/>
  <c r="Y6" i="14"/>
  <c r="Z6" i="14"/>
  <c r="Z5" i="14"/>
  <c r="Y5" i="14"/>
  <c r="K35" i="14" s="1"/>
  <c r="X6" i="14"/>
  <c r="X5" i="14"/>
  <c r="T79" i="15" l="1"/>
  <c r="T82" i="15" s="1"/>
  <c r="Z59" i="15"/>
  <c r="U59" i="15" s="1"/>
  <c r="AB6" i="14"/>
  <c r="AB5" i="14"/>
  <c r="T4" i="14" s="1"/>
  <c r="N59" i="14"/>
  <c r="N60" i="14"/>
  <c r="N61" i="14"/>
  <c r="P61" i="14"/>
  <c r="P60" i="14"/>
  <c r="P59" i="14"/>
  <c r="P57" i="14" l="1"/>
  <c r="N57" i="14"/>
  <c r="L61" i="14" l="1"/>
  <c r="L60" i="14"/>
  <c r="I62" i="14"/>
  <c r="L62" i="14" s="1"/>
  <c r="L59" i="14" l="1"/>
  <c r="S56" i="14"/>
  <c r="P56" i="14"/>
  <c r="N56" i="14"/>
  <c r="S55" i="14"/>
  <c r="P55" i="14"/>
  <c r="N55" i="14"/>
  <c r="S54" i="14"/>
  <c r="P54" i="14"/>
  <c r="N54" i="14"/>
  <c r="T55" i="14" l="1"/>
  <c r="T54" i="14"/>
  <c r="T56" i="14"/>
  <c r="K53" i="14" l="1"/>
  <c r="K57" i="14" s="1"/>
  <c r="K38" i="14"/>
  <c r="K39" i="14"/>
  <c r="K36" i="14"/>
  <c r="L57" i="14" l="1"/>
  <c r="P36" i="14"/>
  <c r="N36" i="14"/>
  <c r="S36" i="14"/>
  <c r="N38" i="14"/>
  <c r="P38" i="14"/>
  <c r="D62" i="14"/>
  <c r="D57" i="14"/>
  <c r="N39" i="14"/>
  <c r="P39" i="14"/>
  <c r="L39" i="14"/>
  <c r="S39" i="14"/>
  <c r="S35" i="14" l="1"/>
  <c r="P35" i="14"/>
  <c r="N35" i="14"/>
  <c r="N62" i="14"/>
  <c r="P62" i="14"/>
  <c r="S57" i="14"/>
  <c r="T57" i="14" s="1"/>
  <c r="S62" i="14"/>
  <c r="T39" i="14"/>
  <c r="T36" i="14"/>
  <c r="L38" i="14"/>
  <c r="S38" i="14"/>
  <c r="T62" i="14" l="1"/>
  <c r="T38" i="14"/>
  <c r="T35" i="14"/>
  <c r="T68" i="14"/>
  <c r="S61" i="14"/>
  <c r="T61" i="14" s="1"/>
  <c r="S60" i="14"/>
  <c r="T60" i="14" s="1"/>
  <c r="S59" i="14"/>
  <c r="T59" i="14" s="1"/>
  <c r="T30" i="14"/>
  <c r="T29" i="14"/>
  <c r="T28" i="14"/>
  <c r="T27" i="14"/>
  <c r="T23" i="14"/>
  <c r="O23" i="14"/>
  <c r="X52" i="13" l="1"/>
  <c r="W52" i="13"/>
  <c r="V52" i="13"/>
  <c r="S52" i="13"/>
  <c r="P52" i="13"/>
  <c r="N52" i="13"/>
  <c r="T52" i="13" l="1"/>
  <c r="T77" i="14"/>
  <c r="V54" i="13"/>
  <c r="W54" i="13"/>
  <c r="X54" i="13"/>
  <c r="P53" i="13"/>
  <c r="P54" i="13"/>
  <c r="P51" i="13"/>
  <c r="N53" i="13"/>
  <c r="N54" i="13"/>
  <c r="N51" i="13"/>
  <c r="T80" i="14" l="1"/>
  <c r="S53" i="13"/>
  <c r="S54" i="13"/>
  <c r="S51" i="13"/>
  <c r="X53" i="13"/>
  <c r="X51" i="13"/>
  <c r="W51" i="13"/>
  <c r="W53" i="13"/>
  <c r="V51" i="13"/>
  <c r="V53" i="13"/>
  <c r="K36" i="13" l="1"/>
  <c r="K35" i="13"/>
  <c r="T54" i="13" l="1"/>
  <c r="T53" i="13" l="1"/>
  <c r="T29" i="13"/>
  <c r="T27" i="13"/>
  <c r="T26" i="13"/>
  <c r="T51" i="13"/>
  <c r="W3" i="13"/>
  <c r="W6" i="13"/>
  <c r="K33" i="13" l="1"/>
  <c r="K34" i="13"/>
  <c r="P36" i="13"/>
  <c r="N36" i="13"/>
  <c r="S36" i="13"/>
  <c r="T36" i="13" l="1"/>
  <c r="P35" i="13"/>
  <c r="N35" i="13"/>
  <c r="S35" i="13"/>
  <c r="S33" i="13"/>
  <c r="P33" i="13"/>
  <c r="N33" i="13"/>
  <c r="S34" i="13"/>
  <c r="P34" i="13"/>
  <c r="N34" i="13"/>
  <c r="T34" i="13" l="1"/>
  <c r="T35" i="13"/>
  <c r="T33" i="13"/>
  <c r="W5" i="13"/>
  <c r="T61" i="13"/>
  <c r="T28" i="13"/>
  <c r="T22" i="13"/>
  <c r="O22" i="13"/>
  <c r="T3" i="13" l="1"/>
  <c r="K50" i="13" s="1"/>
  <c r="W4" i="13"/>
  <c r="S60" i="12"/>
  <c r="S53" i="12"/>
  <c r="S52" i="12"/>
  <c r="S51" i="12"/>
  <c r="S50" i="12"/>
  <c r="S35" i="12"/>
  <c r="S34" i="12"/>
  <c r="S33" i="12"/>
  <c r="S32" i="12"/>
  <c r="S28" i="12"/>
  <c r="S27" i="12"/>
  <c r="S26" i="12"/>
  <c r="S25" i="12"/>
  <c r="S21" i="12"/>
  <c r="O21" i="12"/>
  <c r="T70" i="13" l="1"/>
  <c r="T73" i="13" s="1"/>
  <c r="S69" i="12"/>
  <c r="S72" i="12" s="1"/>
  <c r="S60" i="11"/>
  <c r="S53" i="11"/>
  <c r="S52" i="11"/>
  <c r="S51" i="11"/>
  <c r="S50" i="11"/>
  <c r="S35" i="11"/>
  <c r="S34" i="11"/>
  <c r="S33" i="11"/>
  <c r="S32" i="11"/>
  <c r="S28" i="11"/>
  <c r="S27" i="11"/>
  <c r="S26" i="11"/>
  <c r="S25" i="11"/>
  <c r="S21" i="11"/>
  <c r="O21" i="11"/>
  <c r="S71" i="11" l="1"/>
  <c r="S74" i="1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Magne Olufsen</author>
  </authors>
  <commentList>
    <comment ref="L4" authorId="0" shapeId="0" xr:uid="{00000000-0006-0000-0000-000001000000}">
      <text>
        <r>
          <rPr>
            <sz val="9"/>
            <color indexed="81"/>
            <rFont val="Tahoma"/>
            <family val="2"/>
          </rPr>
          <t>Datoformat: 01.01.18</t>
        </r>
      </text>
    </comment>
    <comment ref="Q4" authorId="0" shapeId="0" xr:uid="{00000000-0006-0000-0000-000002000000}">
      <text>
        <r>
          <rPr>
            <sz val="9"/>
            <color indexed="81"/>
            <rFont val="Tahoma"/>
            <family val="2"/>
          </rPr>
          <t>Format på klokkeslett:
08:00</t>
        </r>
      </text>
    </comment>
    <comment ref="T4" authorId="1" shapeId="0" xr:uid="{00000000-0006-0000-0000-000003000000}">
      <text>
        <r>
          <rPr>
            <sz val="9"/>
            <color indexed="81"/>
            <rFont val="Tahoma"/>
            <family val="2"/>
          </rPr>
          <t xml:space="preserve">Hvis reisen er over flere dager blir det døgndiett.
Er det reise på samme dag blir det dagdiett.
</t>
        </r>
        <r>
          <rPr>
            <b/>
            <sz val="9"/>
            <color indexed="81"/>
            <rFont val="Tahoma"/>
            <family val="2"/>
          </rPr>
          <t xml:space="preserve">På reiser med overnatting der reisen varer 6 timer eller mer ut over hele døgn, beregnes dietten etter satsene som gjelder for reiser uten overnatting.
</t>
        </r>
        <r>
          <rPr>
            <sz val="9"/>
            <color indexed="81"/>
            <rFont val="Tahoma"/>
            <family val="2"/>
          </rPr>
          <t xml:space="preserve">
Merk at Excel ikke er et reiseregningssystem og vil her i noen reisekombinasjoner regne feil antall diettdøgn. Dette kan være hvis reisen starer eller slutter på natt. I slike tilfeller og hvis du har en eldre versjon av  Excel, må du regne ut diettdøgnene manuelt og overskriver formlen. (Opphev arkbeskyttelse) </t>
        </r>
      </text>
    </comment>
    <comment ref="R27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 xml:space="preserve">Du har krav på det du har avtalt med arbeidsgiver. 
Statens sats uansett kjørelengde kr 4,03 pr km inkl. el-bil.
Statens satser når drivstoff er inklusiv bomavgift gis et tillegg på kr 0,10 pr km.
</t>
        </r>
      </text>
    </comment>
    <comment ref="H30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Hvis flere passasjerer legg inn alle navnene. 
Antall km * antall passasjerer legges inn i O28</t>
        </r>
      </text>
    </comment>
    <comment ref="R31" authorId="0" shapeId="0" xr:uid="{00000000-0006-0000-0000-000006000000}">
      <text>
        <r>
          <rPr>
            <b/>
            <sz val="8"/>
            <color indexed="81"/>
            <rFont val="Tahoma"/>
            <family val="2"/>
          </rPr>
          <t>Tillegg for kjøring på skogs- og anleggsveier: 
kr 1,00 pr km.
Tillegg for frakt av utstyr og materiell:
kr 1,00 pr km.</t>
        </r>
      </text>
    </comment>
    <comment ref="D38" authorId="0" shapeId="0" xr:uid="{00000000-0006-0000-0000-000007000000}">
      <text>
        <r>
          <rPr>
            <sz val="9"/>
            <color indexed="81"/>
            <rFont val="Tahoma"/>
            <family val="2"/>
          </rPr>
          <t xml:space="preserve">Sett inn Navn på land
</t>
        </r>
      </text>
    </comment>
    <comment ref="I38" authorId="0" shapeId="0" xr:uid="{00000000-0006-0000-0000-000008000000}">
      <text>
        <r>
          <rPr>
            <sz val="9"/>
            <color indexed="81"/>
            <rFont val="Tahoma"/>
            <family val="2"/>
          </rPr>
          <t>Sett inn full sats for land</t>
        </r>
      </text>
    </comment>
    <comment ref="L39" authorId="0" shapeId="0" xr:uid="{00000000-0006-0000-0000-000009000000}">
      <text>
        <r>
          <rPr>
            <sz val="9"/>
            <color indexed="81"/>
            <rFont val="Tahoma"/>
            <family val="2"/>
          </rPr>
          <t>Legg inn full utenlandssats i celle L42 fordi måltidstrekkene beregnes utfra denne. Beregning i beløpskolonnen regner med 50 % av full sats.</t>
        </r>
      </text>
    </comment>
    <comment ref="L40" authorId="0" shapeId="0" xr:uid="{00000000-0006-0000-0000-00000A000000}">
      <text>
        <r>
          <rPr>
            <sz val="9"/>
            <color indexed="81"/>
            <rFont val="Tahoma"/>
            <family val="2"/>
          </rPr>
          <t>Legg inn full utenlandssats i celle L42 fordi måltidstrekkene beregnes utfra denne. Beregning i beløpskolonnen regner med 100 % av full sats.</t>
        </r>
      </text>
    </comment>
    <comment ref="K54" authorId="0" shapeId="0" xr:uid="{00000000-0006-0000-0000-00000B000000}">
      <text>
        <r>
          <rPr>
            <sz val="9"/>
            <color indexed="81"/>
            <rFont val="Tahoma"/>
            <family val="2"/>
          </rPr>
          <t>Antall diettdøgn må manuelt føres ned på riktig linje ifht. type overnatting.</t>
        </r>
      </text>
    </comment>
    <comment ref="M55" authorId="0" shapeId="0" xr:uid="{00000000-0006-0000-0000-00000C000000}">
      <text>
        <r>
          <rPr>
            <sz val="9"/>
            <color indexed="81"/>
            <rFont val="Tahoma"/>
            <family val="2"/>
          </rPr>
          <t>Skriv inn antall i første kolonne. 
Hvis beløpet ikke regnes ut er det fordi du ikke har satt kryss i D50 eller F50. Formelen må vite om du har vært i Norge eller utlenfor Norge for å kunne velge riktig prosent-trekk.</t>
        </r>
      </text>
    </comment>
    <comment ref="L61" authorId="0" shapeId="0" xr:uid="{00000000-0006-0000-0000-00000D000000}">
      <text>
        <r>
          <rPr>
            <sz val="9"/>
            <color indexed="81"/>
            <rFont val="Tahoma"/>
            <family val="2"/>
          </rPr>
          <t>Sats utenfor Norge iht. Statens reiseregulativ for utenlandsreiser, legg inn satsen i Celle I58.</t>
        </r>
      </text>
    </comment>
    <comment ref="L62" authorId="0" shapeId="0" xr:uid="{00000000-0006-0000-0000-00000E000000}">
      <text>
        <r>
          <rPr>
            <sz val="9"/>
            <color indexed="81"/>
            <rFont val="Tahoma"/>
            <family val="2"/>
          </rPr>
          <t>Sats utenfor Norge iht. Statens reiseregulativ for utenlandsreiser, legg inn satsen i Celle I59.</t>
        </r>
      </text>
    </comment>
    <comment ref="L63" authorId="0" shapeId="0" xr:uid="{00000000-0006-0000-0000-00000F000000}">
      <text>
        <r>
          <rPr>
            <sz val="9"/>
            <color indexed="81"/>
            <rFont val="Tahoma"/>
            <family val="2"/>
          </rPr>
          <t>Sats utenfor Norge iht. Statens reiseregulativ for utenlandsreiser, legg inn satsen i Celle I60.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Magne Olufsen</author>
  </authors>
  <commentList>
    <comment ref="L3" authorId="0" shapeId="0" xr:uid="{00000000-0006-0000-0100-000001000000}">
      <text>
        <r>
          <rPr>
            <sz val="9"/>
            <color indexed="81"/>
            <rFont val="Tahoma"/>
            <family val="2"/>
          </rPr>
          <t>Datoformat: 01.01.18</t>
        </r>
      </text>
    </comment>
    <comment ref="Q3" authorId="0" shapeId="0" xr:uid="{00000000-0006-0000-0100-000002000000}">
      <text>
        <r>
          <rPr>
            <sz val="9"/>
            <color indexed="81"/>
            <rFont val="Tahoma"/>
            <family val="2"/>
          </rPr>
          <t>Format på klokkeslett:
08:00</t>
        </r>
      </text>
    </comment>
    <comment ref="T3" authorId="1" shapeId="0" xr:uid="{00000000-0006-0000-0100-000003000000}">
      <text>
        <r>
          <rPr>
            <sz val="9"/>
            <color indexed="81"/>
            <rFont val="Tahoma"/>
            <family val="2"/>
          </rPr>
          <t xml:space="preserve">Hvis reisen er over flere dager blir det døgndiett.
Er det reise på samme dag blir det dagdiett.
</t>
        </r>
        <r>
          <rPr>
            <b/>
            <sz val="9"/>
            <color indexed="81"/>
            <rFont val="Tahoma"/>
            <family val="2"/>
          </rPr>
          <t xml:space="preserve">På reiser med overnatting der reisen varer 6 timer eller mer ut over hele døgn, beregnes dietten etter satsene som gjelder for reiser uten overnatting.
</t>
        </r>
        <r>
          <rPr>
            <sz val="9"/>
            <color indexed="81"/>
            <rFont val="Tahoma"/>
            <family val="2"/>
          </rPr>
          <t xml:space="preserve">
Merk at Excel ikke er et reiseregningssystem og vil her i noen reisekombinasjoner regne feil antall diettdøgn. Dette kan være hvis reisen starer eller slutter på natt. I slike tilfeller og hvis du har en eldre versjon av  Excel, må du regne ut diettdøgnene manuelt og overskriver formlen. (Opphev arkbeskyttelse) </t>
        </r>
      </text>
    </comment>
    <comment ref="R26" authorId="0" shapeId="0" xr:uid="{00000000-0006-0000-0100-000004000000}">
      <text>
        <r>
          <rPr>
            <b/>
            <sz val="8"/>
            <color indexed="81"/>
            <rFont val="Tahoma"/>
            <family val="2"/>
          </rPr>
          <t xml:space="preserve">Du har krav på det du har avtalt med arbeidsgiver. 
Statens sats uansett kjørelengde kr 3,90 pr km inkl. el-bil.
Statens satser når drivstoff er inklusiv bomavgift gis et tillegg på kr 0,10 pr km.
</t>
        </r>
      </text>
    </comment>
    <comment ref="H29" authorId="0" shapeId="0" xr:uid="{00000000-0006-0000-0100-000005000000}">
      <text>
        <r>
          <rPr>
            <b/>
            <sz val="9"/>
            <color indexed="81"/>
            <rFont val="Tahoma"/>
            <family val="2"/>
          </rPr>
          <t>Hvis flere passasjerer legg inn alle navnene. 
Antall km * antall passasjerer legges inn i O28</t>
        </r>
      </text>
    </comment>
    <comment ref="R30" authorId="0" shapeId="0" xr:uid="{00000000-0006-0000-0100-000006000000}">
      <text>
        <r>
          <rPr>
            <b/>
            <sz val="8"/>
            <color indexed="81"/>
            <rFont val="Tahoma"/>
            <family val="2"/>
          </rPr>
          <t>Tillegg for kjøring på skogs- og anleggsveier: 
kr 1,00 pr km.
Tillegg for frakt av utstyr og materiell:
kr 1,00 pr km.</t>
        </r>
      </text>
    </comment>
    <comment ref="L35" authorId="0" shapeId="0" xr:uid="{00000000-0006-0000-0100-000007000000}">
      <text>
        <r>
          <rPr>
            <sz val="9"/>
            <color indexed="81"/>
            <rFont val="Tahoma"/>
            <family val="2"/>
          </rPr>
          <t>Sats fra 22.06.18</t>
        </r>
      </text>
    </comment>
    <comment ref="L36" authorId="0" shapeId="0" xr:uid="{00000000-0006-0000-0100-000008000000}">
      <text>
        <r>
          <rPr>
            <sz val="9"/>
            <color indexed="81"/>
            <rFont val="Tahoma"/>
            <family val="2"/>
          </rPr>
          <t>Sats fra 22.06.18</t>
        </r>
      </text>
    </comment>
    <comment ref="D37" authorId="0" shapeId="0" xr:uid="{00000000-0006-0000-0100-000009000000}">
      <text>
        <r>
          <rPr>
            <sz val="9"/>
            <color indexed="81"/>
            <rFont val="Tahoma"/>
            <family val="2"/>
          </rPr>
          <t xml:space="preserve">Sett inn Navn på land
</t>
        </r>
      </text>
    </comment>
    <comment ref="I37" authorId="0" shapeId="0" xr:uid="{00000000-0006-0000-0100-00000A000000}">
      <text>
        <r>
          <rPr>
            <sz val="9"/>
            <color indexed="81"/>
            <rFont val="Tahoma"/>
            <family val="2"/>
          </rPr>
          <t>Sett inn full sats for land</t>
        </r>
      </text>
    </comment>
    <comment ref="L38" authorId="0" shapeId="0" xr:uid="{00000000-0006-0000-0100-00000B000000}">
      <text>
        <r>
          <rPr>
            <sz val="9"/>
            <color indexed="81"/>
            <rFont val="Tahoma"/>
            <family val="2"/>
          </rPr>
          <t>Legg inn full utenlandssats i celle L42 fordi måltidstrekkene beregnes utfra denne. Beregning i beløpskolonnen regner med 50 % av full sats.</t>
        </r>
      </text>
    </comment>
    <comment ref="L39" authorId="0" shapeId="0" xr:uid="{00000000-0006-0000-0100-00000C000000}">
      <text>
        <r>
          <rPr>
            <sz val="9"/>
            <color indexed="81"/>
            <rFont val="Tahoma"/>
            <family val="2"/>
          </rPr>
          <t>Legg inn full utenlandssats i celle L42 fordi måltidstrekkene beregnes utfra denne. Beregning i beløpskolonnen regner med 100 % av full sats.</t>
        </r>
      </text>
    </comment>
    <comment ref="K52" authorId="0" shapeId="0" xr:uid="{00000000-0006-0000-0100-00000D000000}">
      <text>
        <r>
          <rPr>
            <sz val="9"/>
            <color indexed="81"/>
            <rFont val="Tahoma"/>
            <family val="2"/>
          </rPr>
          <t>Antall diettdøgn må manuelt føres ned på riktig linje ifht. type overnatting.</t>
        </r>
      </text>
    </comment>
    <comment ref="M53" authorId="0" shapeId="0" xr:uid="{00000000-0006-0000-0100-00000E000000}">
      <text>
        <r>
          <rPr>
            <sz val="9"/>
            <color indexed="81"/>
            <rFont val="Tahoma"/>
            <family val="2"/>
          </rPr>
          <t>Skriv inn antall i første kolonne. 
Hvis beløpet ikke regnes ut er det fordi du ikke har satt kryss i D50 eller F50. Formelen må vite om du har vært i Norge eller utlenfor Norge for å kunne velge riktig prosent-trekk.</t>
        </r>
      </text>
    </comment>
    <comment ref="L54" authorId="0" shapeId="0" xr:uid="{00000000-0006-0000-0100-00000F000000}">
      <text>
        <r>
          <rPr>
            <sz val="9"/>
            <color indexed="81"/>
            <rFont val="Tahoma"/>
            <family val="2"/>
          </rPr>
          <t xml:space="preserve">Statens sats Norge fra 22.06.18 kr 754,-
</t>
        </r>
      </text>
    </comment>
    <comment ref="L55" authorId="0" shapeId="0" xr:uid="{00000000-0006-0000-0100-000010000000}">
      <text>
        <r>
          <rPr>
            <sz val="9"/>
            <color indexed="81"/>
            <rFont val="Tahoma"/>
            <family val="2"/>
          </rPr>
          <t xml:space="preserve">Statens sats Norge fra 22.06.18 kr 754,-
</t>
        </r>
      </text>
    </comment>
    <comment ref="L56" authorId="0" shapeId="0" xr:uid="{00000000-0006-0000-0100-000011000000}">
      <text>
        <r>
          <rPr>
            <sz val="9"/>
            <color indexed="81"/>
            <rFont val="Tahoma"/>
            <family val="2"/>
          </rPr>
          <t xml:space="preserve">Statens sats Norge fra 22.06.18 kr 754,-
</t>
        </r>
      </text>
    </comment>
    <comment ref="L59" authorId="0" shapeId="0" xr:uid="{00000000-0006-0000-0100-000012000000}">
      <text>
        <r>
          <rPr>
            <sz val="9"/>
            <color indexed="81"/>
            <rFont val="Tahoma"/>
            <family val="2"/>
          </rPr>
          <t>Sats utenfor Norge iht. Statens reiseregulativ for utenlandsreiser, legg inn satsen i Celle I58.</t>
        </r>
      </text>
    </comment>
    <comment ref="L60" authorId="0" shapeId="0" xr:uid="{00000000-0006-0000-0100-000013000000}">
      <text>
        <r>
          <rPr>
            <sz val="9"/>
            <color indexed="81"/>
            <rFont val="Tahoma"/>
            <family val="2"/>
          </rPr>
          <t>Sats utenfor Norge iht. Statens reiseregulativ for utenlandsreiser, legg inn satsen i Celle I59.</t>
        </r>
      </text>
    </comment>
    <comment ref="L61" authorId="0" shapeId="0" xr:uid="{00000000-0006-0000-0100-000014000000}">
      <text>
        <r>
          <rPr>
            <sz val="9"/>
            <color indexed="81"/>
            <rFont val="Tahoma"/>
            <family val="2"/>
          </rPr>
          <t>Sats utenfor Norge iht. Statens reiseregulativ for utenlandsreiser, legg inn satsen i Celle I60.</t>
        </r>
      </text>
    </comment>
    <comment ref="M84" authorId="0" shapeId="0" xr:uid="{00000000-0006-0000-0100-000015000000}">
      <text>
        <r>
          <rPr>
            <sz val="9"/>
            <color indexed="81"/>
            <rFont val="Tahoma"/>
            <family val="2"/>
          </rPr>
          <t>Hvis reiseregningen gjelder dagreise og arbeidstaker er på en reise utenfor normalarbeidssituasjon, skal det avkrysses for merkostnadssituasjon.</t>
        </r>
      </text>
    </comment>
    <comment ref="R84" authorId="0" shapeId="0" xr:uid="{00000000-0006-0000-0100-000016000000}">
      <text>
        <r>
          <rPr>
            <sz val="9"/>
            <color indexed="81"/>
            <rFont val="Tahoma"/>
            <family val="2"/>
          </rPr>
          <t xml:space="preserve">Hvis reiseregningen gjelder dagreise under en normalarbeidsituasjon, f.eks. selgere på kundebesøk, håndverkere i ordinær jobbsituasjon, eller andre i ordinær jobbsituasjon skal det avkrysses for normalarbeidssituasjon.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Magne Olufsen</author>
  </authors>
  <commentList>
    <comment ref="L2" authorId="0" shapeId="0" xr:uid="{00000000-0006-0000-0200-000001000000}">
      <text>
        <r>
          <rPr>
            <sz val="9"/>
            <color indexed="81"/>
            <rFont val="Tahoma"/>
            <family val="2"/>
          </rPr>
          <t>Datoformat: 01.01.18</t>
        </r>
      </text>
    </comment>
    <comment ref="Q2" authorId="0" shapeId="0" xr:uid="{00000000-0006-0000-0200-000002000000}">
      <text>
        <r>
          <rPr>
            <sz val="9"/>
            <color indexed="81"/>
            <rFont val="Tahoma"/>
            <family val="2"/>
          </rPr>
          <t>Format på klokkeslett:
08:00</t>
        </r>
      </text>
    </comment>
    <comment ref="T2" authorId="1" shapeId="0" xr:uid="{00000000-0006-0000-0200-000003000000}">
      <text>
        <r>
          <rPr>
            <sz val="9"/>
            <color indexed="81"/>
            <rFont val="Tahoma"/>
            <family val="2"/>
          </rPr>
          <t xml:space="preserve">Hvis reisen er over flere dager blir det døgndiett.
Er det reise på samme dag blir det dagdiett.
</t>
        </r>
        <r>
          <rPr>
            <b/>
            <sz val="9"/>
            <color indexed="81"/>
            <rFont val="Tahoma"/>
            <family val="2"/>
          </rPr>
          <t xml:space="preserve">Reise på over 6 timer inn i nytt døgn gir et ekstra døgn.
</t>
        </r>
        <r>
          <rPr>
            <sz val="9"/>
            <color indexed="81"/>
            <rFont val="Tahoma"/>
            <family val="2"/>
          </rPr>
          <t>Har du en eldre versjon av Excel, må du regne ut diettdøgnene manuelt og overskriver formlen. (Opphev arkbeskyttelse)</t>
        </r>
      </text>
    </comment>
    <comment ref="R25" authorId="0" shapeId="0" xr:uid="{00000000-0006-0000-0200-000004000000}">
      <text>
        <r>
          <rPr>
            <b/>
            <sz val="8"/>
            <color indexed="81"/>
            <rFont val="Tahoma"/>
            <family val="2"/>
          </rPr>
          <t xml:space="preserve">Du har krav på det du har avtalt med arbeidsgiver. 
Satser fra 2017:
</t>
        </r>
        <r>
          <rPr>
            <sz val="8"/>
            <color indexed="81"/>
            <rFont val="Tahoma"/>
            <family val="2"/>
          </rPr>
          <t xml:space="preserve">Statens sats for bil 0-10000 km er kr 4,10 pr km,
Statens sats for bil over 10000 km er kr 3,45 pr km, 
Statens sats for Tromsø 0-10000 km er kr 4,20 pr km,
Statens sats for Tromsø over 10000 km er kr 3,55 pr km,
Statens sats for El-bil er kr 4,20 pr km. 
</t>
        </r>
        <r>
          <rPr>
            <b/>
            <sz val="8"/>
            <color indexed="81"/>
            <rFont val="Tahoma"/>
            <family val="2"/>
          </rPr>
          <t xml:space="preserve">
Skattefri sats 2018 uansett kjørelengde og land er kr 3,50 pr km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H28" authorId="0" shapeId="0" xr:uid="{00000000-0006-0000-0200-000005000000}">
      <text>
        <r>
          <rPr>
            <b/>
            <sz val="9"/>
            <color indexed="81"/>
            <rFont val="Tahoma"/>
            <family val="2"/>
          </rPr>
          <t xml:space="preserve">Oppgi navn på alle passasjerer. 
Oppgi km * antall passasjerer i celle O27
</t>
        </r>
      </text>
    </comment>
    <comment ref="R29" authorId="0" shapeId="0" xr:uid="{00000000-0006-0000-0200-000006000000}">
      <text>
        <r>
          <rPr>
            <b/>
            <sz val="8"/>
            <color indexed="81"/>
            <rFont val="Tahoma"/>
            <family val="2"/>
          </rPr>
          <t>Tillegg for kjøring på skogs- og anleggsveier: 
kr 1,00 pr km.
Tillegg for frakt av utstyr og materiell:
kr 1,00 pr km.</t>
        </r>
      </text>
    </comment>
    <comment ref="M32" authorId="0" shapeId="0" xr:uid="{00000000-0006-0000-0200-000007000000}">
      <text>
        <r>
          <rPr>
            <sz val="9"/>
            <color indexed="81"/>
            <rFont val="Tahoma"/>
            <family val="2"/>
          </rPr>
          <t xml:space="preserve">Skriv inn antall i første kolonne. </t>
        </r>
      </text>
    </comment>
    <comment ref="L33" authorId="0" shapeId="0" xr:uid="{00000000-0006-0000-0200-000008000000}">
      <text>
        <r>
          <rPr>
            <sz val="9"/>
            <color indexed="81"/>
            <rFont val="Tahoma"/>
            <family val="2"/>
          </rPr>
          <t>Sats fra 2017</t>
        </r>
      </text>
    </comment>
    <comment ref="L34" authorId="0" shapeId="0" xr:uid="{00000000-0006-0000-0200-000009000000}">
      <text>
        <r>
          <rPr>
            <sz val="9"/>
            <color indexed="81"/>
            <rFont val="Tahoma"/>
            <family val="2"/>
          </rPr>
          <t>Sats fra 2017</t>
        </r>
      </text>
    </comment>
    <comment ref="H35" authorId="0" shapeId="0" xr:uid="{00000000-0006-0000-0200-00000A000000}">
      <text>
        <r>
          <rPr>
            <sz val="9"/>
            <color indexed="81"/>
            <rFont val="Tahoma"/>
            <family val="2"/>
          </rPr>
          <t>Legg inn navn på annet land enn Norge</t>
        </r>
      </text>
    </comment>
    <comment ref="L35" authorId="0" shapeId="0" xr:uid="{00000000-0006-0000-0200-00000B000000}">
      <text>
        <r>
          <rPr>
            <sz val="9"/>
            <color indexed="81"/>
            <rFont val="Tahoma"/>
            <family val="2"/>
          </rPr>
          <t>Legg inn full utenlandssats fordi måltidstrekkene beregnes utfra denne. Beregning i beløpskolonnen regner med 2/3 av full sats.</t>
        </r>
      </text>
    </comment>
    <comment ref="K49" authorId="0" shapeId="0" xr:uid="{00000000-0006-0000-0200-00000C000000}">
      <text>
        <r>
          <rPr>
            <sz val="9"/>
            <color indexed="81"/>
            <rFont val="Tahoma"/>
            <family val="2"/>
          </rPr>
          <t>Antall diettdøgn må manuelt føres ned på riktig linje ifht. type overnatting.</t>
        </r>
      </text>
    </comment>
    <comment ref="M50" authorId="0" shapeId="0" xr:uid="{00000000-0006-0000-0200-00000D000000}">
      <text>
        <r>
          <rPr>
            <sz val="9"/>
            <color indexed="81"/>
            <rFont val="Tahoma"/>
            <family val="2"/>
          </rPr>
          <t>Skriv inn antall i første kolonne. 
Hvis beløpet ikke regnes ut er det fordi du ikke har satt kryss i D50 eller F50. Formelen må vite om du har vært i Norge eller utlenfor Norge for å kunne velge riktig prosent-trekk.</t>
        </r>
      </text>
    </comment>
    <comment ref="D51" authorId="0" shapeId="0" xr:uid="{00000000-0006-0000-0200-00000E000000}">
      <text>
        <r>
          <rPr>
            <sz val="9"/>
            <color indexed="81"/>
            <rFont val="Tahoma"/>
            <family val="2"/>
          </rPr>
          <t>Det skal være kryss her eller i kolonne F (Norge eller utenfor Norge) for at formelen skal kunne velge riktige prosenter for måltidstrekket.</t>
        </r>
      </text>
    </comment>
    <comment ref="L51" authorId="0" shapeId="0" xr:uid="{00000000-0006-0000-0200-00000F000000}">
      <text>
        <r>
          <rPr>
            <sz val="9"/>
            <color indexed="81"/>
            <rFont val="Tahoma"/>
            <family val="2"/>
          </rPr>
          <t>Skattefri sats 2018 kr 569
Statens sats 2017 kr 733 til 21.06.18</t>
        </r>
      </text>
    </comment>
    <comment ref="D52" authorId="0" shapeId="0" xr:uid="{00000000-0006-0000-0200-000010000000}">
      <text>
        <r>
          <rPr>
            <sz val="9"/>
            <color indexed="81"/>
            <rFont val="Tahoma"/>
            <family val="2"/>
          </rPr>
          <t>Det skal være kryss her eller i kolonne F (Norge eller utenfor Norge) for at formelen skal kunne velge riktige prosenter for måltidstrekket.</t>
        </r>
      </text>
    </comment>
    <comment ref="D53" authorId="0" shapeId="0" xr:uid="{00000000-0006-0000-0200-000011000000}">
      <text>
        <r>
          <rPr>
            <sz val="9"/>
            <color indexed="81"/>
            <rFont val="Tahoma"/>
            <family val="2"/>
          </rPr>
          <t>Det skal være kryss her eller i kolonne F (Norge eller utenfor Norge) for at formelen skal kunne velge riktige prosenter for måltidstrekket.</t>
        </r>
      </text>
    </comment>
    <comment ref="D54" authorId="0" shapeId="0" xr:uid="{00000000-0006-0000-0200-000012000000}">
      <text>
        <r>
          <rPr>
            <sz val="9"/>
            <color indexed="81"/>
            <rFont val="Tahoma"/>
            <family val="2"/>
          </rPr>
          <t>Det skal være kryss her eller i kolonne F (Norge eller utenfor Norge) for at formelen skal kunne velge riktige prosenter for måltidstrekket.</t>
        </r>
      </text>
    </comment>
    <comment ref="M77" authorId="0" shapeId="0" xr:uid="{00000000-0006-0000-0200-000013000000}">
      <text>
        <r>
          <rPr>
            <sz val="9"/>
            <color indexed="81"/>
            <rFont val="Tahoma"/>
            <family val="2"/>
          </rPr>
          <t>Hvis reiseregningen gjelder dagreise og arbeidstaker er på en reise utenfor normalarbeidssituasjon, skal det avkrysses for merkostnadssituasjon.</t>
        </r>
      </text>
    </comment>
    <comment ref="R77" authorId="0" shapeId="0" xr:uid="{00000000-0006-0000-0200-000014000000}">
      <text>
        <r>
          <rPr>
            <sz val="9"/>
            <color indexed="81"/>
            <rFont val="Tahoma"/>
            <family val="2"/>
          </rPr>
          <t xml:space="preserve">Hvis reiseregningen gjelder dagreise under en normalarbeidsituasjon, f.eks. selgere på kundebesøk, håndverkere i ordinær jobbsituasjon, eller andre i ordinær jobbsituasjon skal det avkrysses for normalarbeidssituasjon.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Hilde Thronæs</author>
    <author>Magne Olufsen</author>
  </authors>
  <commentList>
    <comment ref="R24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 xml:space="preserve">Du har krav på det du har avtalt med arbeidsgiver. 
Statens sats for bil 0-10000 km er kr 4,10 pr km,
Statens sats for bil over 10000 km er kr 3,45 pr km, 
Statens sats for Tromsø 0-10000 km er kr 4,20 pr km,
Statens sats for Tromsø over 10000 km er kr 3,55 pr km,
Statens sats for El-bil er kr 4,20 pr km. 
Skattefri sats uansett kjørelengde og land er kr 3,50 pr km
</t>
        </r>
      </text>
    </comment>
    <comment ref="R28" authorId="1" shapeId="0" xr:uid="{00000000-0006-0000-0300-000002000000}">
      <text>
        <r>
          <rPr>
            <b/>
            <sz val="8"/>
            <color indexed="81"/>
            <rFont val="Tahoma"/>
            <family val="2"/>
          </rPr>
          <t>Tillegg for kjøring på skogs- og anleggsveier: 
kr 1,00 pr km.
Tillegg for frakt av utstyr og materiell:
kr 1,00 pr km.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Hilde Thronæs</author>
    <author>Magne Olufsen</author>
  </authors>
  <commentList>
    <comment ref="R24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Du har krav på det du har avtalt med arbeidsgiver. 
Statens sats for bil 0-10000 km er kr 4,10 pr km,
Statens sats for bil over 10000 km er kr 3,45 pr km, 
Statens sats for Tromsø 0-10000 km er kr 4,20 pr km,
Statens sats for Tromsø over 10000 km er kr 3,55 pr km,
Statens sats for El-bil er kr 4,20 pr km. 
Skattefri sats 0-10000 km er kr 3,80 pr km,
Skattefri sats over 10000 km er kr 3,45 pr km.
Skattefri sats i utlandet er kr 3,80 pr km uansett kjørelengde</t>
        </r>
      </text>
    </comment>
    <comment ref="R28" authorId="1" shapeId="0" xr:uid="{00000000-0006-0000-0400-000002000000}">
      <text>
        <r>
          <rPr>
            <b/>
            <sz val="8"/>
            <color indexed="81"/>
            <rFont val="Tahoma"/>
            <family val="2"/>
          </rPr>
          <t>Tillegg for kjøring på skogs- og anleggsveier: 
kr 1,00 pr km.
Tillegg for frakt av utstyr og materiell:
kr 1,00 pr km.</t>
        </r>
      </text>
    </comment>
  </commentList>
</comments>
</file>

<file path=xl/sharedStrings.xml><?xml version="1.0" encoding="utf-8"?>
<sst xmlns="http://schemas.openxmlformats.org/spreadsheetml/2006/main" count="707" uniqueCount="191">
  <si>
    <t>Beløp NOK</t>
  </si>
  <si>
    <t>Kl.:</t>
  </si>
  <si>
    <t>-</t>
  </si>
  <si>
    <t xml:space="preserve">Overnatting Norge som gjøres opp etter faste satser </t>
  </si>
  <si>
    <t>Sum km</t>
  </si>
  <si>
    <t>Kontonr./</t>
  </si>
  <si>
    <t>Norge</t>
  </si>
  <si>
    <t>Ktonr./L.art</t>
  </si>
  <si>
    <t>Land</t>
  </si>
  <si>
    <t>Hotell</t>
  </si>
  <si>
    <t>Nattillegg</t>
  </si>
  <si>
    <t>Til</t>
  </si>
  <si>
    <t>Bank  -  kontonummer:</t>
  </si>
  <si>
    <t>REISEREGNING</t>
  </si>
  <si>
    <t>Avdeling:</t>
  </si>
  <si>
    <t>(behøver ikke oppgis ved overnatting i Norge privat eller på hybel/brakke)</t>
  </si>
  <si>
    <t>Fra</t>
  </si>
  <si>
    <t xml:space="preserve">  Kl.slett:</t>
  </si>
  <si>
    <t xml:space="preserve">    Det skal i stedet foretas refusjon av faktiske utgifter til overnatting.</t>
  </si>
  <si>
    <t>Passasjertillegg</t>
  </si>
  <si>
    <t>Beløp</t>
  </si>
  <si>
    <t>nr</t>
  </si>
  <si>
    <t>Oppgi navn på passasjer(er):</t>
  </si>
  <si>
    <t>Attestasjon:</t>
  </si>
  <si>
    <t>Diett over 12 timer</t>
  </si>
  <si>
    <t>Sum:</t>
  </si>
  <si>
    <t xml:space="preserve"> Fra sted:</t>
  </si>
  <si>
    <t>Sum hittil i år:</t>
  </si>
  <si>
    <t>Sum godtgjørelse / utlegg:</t>
  </si>
  <si>
    <t>Navn og adresse på overnattingssted</t>
  </si>
  <si>
    <t xml:space="preserve"> Til  sted:</t>
  </si>
  <si>
    <t>Dato:</t>
  </si>
  <si>
    <t>Lunsj</t>
  </si>
  <si>
    <t>Til gode overføres til:</t>
  </si>
  <si>
    <t>antall km</t>
  </si>
  <si>
    <t>Middag</t>
  </si>
  <si>
    <t xml:space="preserve">   </t>
  </si>
  <si>
    <t xml:space="preserve"> Kl.slett:</t>
  </si>
  <si>
    <t xml:space="preserve">  </t>
  </si>
  <si>
    <t>Kontant</t>
  </si>
  <si>
    <t xml:space="preserve"> - Dekket av arbeidsgiver</t>
  </si>
  <si>
    <t>(NOK)</t>
  </si>
  <si>
    <t>nr.</t>
  </si>
  <si>
    <t>Pensjonat</t>
  </si>
  <si>
    <t>Vedlegg</t>
  </si>
  <si>
    <t>Avreisedato:</t>
  </si>
  <si>
    <t>Andre utgifter på reisen</t>
  </si>
  <si>
    <t>Samtykke til trekk i lønn</t>
  </si>
  <si>
    <t>Frokost</t>
  </si>
  <si>
    <t>Diett med overnatting</t>
  </si>
  <si>
    <t>Dato</t>
  </si>
  <si>
    <t xml:space="preserve">Vedlegg </t>
  </si>
  <si>
    <t>Underskrift arbeidstaker:</t>
  </si>
  <si>
    <t>Privat</t>
  </si>
  <si>
    <t>Lønnsart</t>
  </si>
  <si>
    <t>transportmiddel</t>
  </si>
  <si>
    <t xml:space="preserve"> </t>
  </si>
  <si>
    <t>Antall</t>
  </si>
  <si>
    <t>Hvis bil</t>
  </si>
  <si>
    <t xml:space="preserve"> Innland / utland (sett kryss, oppgi land utenfor Norge)</t>
  </si>
  <si>
    <t>Diett uten overnatting (ulegitimert)</t>
  </si>
  <si>
    <t>Annet</t>
  </si>
  <si>
    <t>Diett utland over 12 timer</t>
  </si>
  <si>
    <t>Sats</t>
  </si>
  <si>
    <t xml:space="preserve"> - Reiseforskudd</t>
  </si>
  <si>
    <t>Adresse:</t>
  </si>
  <si>
    <t>Navn:</t>
  </si>
  <si>
    <t>Bilgodtgjørelse</t>
  </si>
  <si>
    <t>Reisebeskrivelse og transportkostnader</t>
  </si>
  <si>
    <t>Skyldig</t>
  </si>
  <si>
    <t>Utgiftens art</t>
  </si>
  <si>
    <t xml:space="preserve">Kontonr./ </t>
  </si>
  <si>
    <t>Hjemkomstdato:</t>
  </si>
  <si>
    <t>Type</t>
  </si>
  <si>
    <t>Ansattnr./identitet:</t>
  </si>
  <si>
    <t>NOK</t>
  </si>
  <si>
    <t xml:space="preserve">    Måltidstrekk utenlands: Frokost 10 % av full diettsats, Lunsj 40 % av full diettsats, Middag 50 % av full diettsats.</t>
  </si>
  <si>
    <t xml:space="preserve">    Måltidstrekk utenlands: Frokost 10 % av diettsatsen, Lunsj 40 %, Middag 50 %. </t>
  </si>
  <si>
    <t>Reisens formål/arrangement:</t>
  </si>
  <si>
    <t>Overnatting 4)</t>
  </si>
  <si>
    <t>Sats 5)</t>
  </si>
  <si>
    <t>Måltidstrekk i NOK 6)</t>
  </si>
  <si>
    <t xml:space="preserve">4) Pensjonat gjelder også motell, hybel, brakke, leilighet mv uten kokemuligheter. Privat gjelder også hybel, brakke eller leilighet med kokemuligheter.                                         </t>
  </si>
  <si>
    <t>5) Avtalt diettsats (statens satser / tariffavtale)</t>
  </si>
  <si>
    <t>Opplysninger om overnattingssted-/type (i beløpsfeltet oppgis refusjon etter regning og legitimerte kostnader)</t>
  </si>
  <si>
    <t>Virksomhet:</t>
  </si>
  <si>
    <r>
      <t xml:space="preserve">  Diett 6-12 timer 
  </t>
    </r>
    <r>
      <rPr>
        <sz val="8"/>
        <color indexed="8"/>
        <rFont val="Arial"/>
        <family val="2"/>
      </rPr>
      <t>(Måltidstrekk: Frokost: kr 56,- Lunsj: kr 84,- Middag: kr 140,-)</t>
    </r>
  </si>
  <si>
    <r>
      <t xml:space="preserve">  Diett over 12 timer
 </t>
    </r>
    <r>
      <rPr>
        <sz val="8"/>
        <color indexed="8"/>
        <rFont val="Arial"/>
        <family val="2"/>
      </rPr>
      <t xml:space="preserve"> (Måltidstrekk: Frokost: kr 104,- Lunsj: kr 156,- Middag: kr 260,-)</t>
    </r>
  </si>
  <si>
    <t>Differanse (ev. skattetrekk vil redusere utbetalingen)</t>
  </si>
  <si>
    <r>
      <t xml:space="preserve">Bilgodtgjørelse 0-10000 km  </t>
    </r>
    <r>
      <rPr>
        <sz val="8"/>
        <color indexed="8"/>
        <rFont val="Arial"/>
        <family val="2"/>
      </rPr>
      <t>(Statens sats kr 4,10 pr km - skattefri sats kr 3,80 pr km - se merknad)</t>
    </r>
  </si>
  <si>
    <r>
      <t xml:space="preserve">Bilgodtgjørelse over 10000 km </t>
    </r>
    <r>
      <rPr>
        <sz val="8"/>
        <color indexed="8"/>
        <rFont val="Arial"/>
        <family val="2"/>
      </rPr>
      <t>(Statens sats kr 3,45 pr km - skattefri sats kr 3,45 pr km - se merknad)</t>
    </r>
  </si>
  <si>
    <t>Måltidstrekk i NOK 1)</t>
  </si>
  <si>
    <t>Diett utland 6-12 timer  2)</t>
  </si>
  <si>
    <t xml:space="preserve">1) Måltidstrekk innenlands: Frokost 20 %, Lunsj 30 % Middag 50 % </t>
  </si>
  <si>
    <t>2) Diett utland 6-12 timer beregnes iht. Statens reiseregulativ for utenlandsreiser med 2/3 av diettsatsen for det aktuelle landet.</t>
  </si>
  <si>
    <t>Overnatting 3)</t>
  </si>
  <si>
    <t>Sats 4)</t>
  </si>
  <si>
    <t>Måltidstrekk i NOK 5)</t>
  </si>
  <si>
    <t xml:space="preserve">3) Pensjonat gjelder også motell, hybel, brakke, leilighet mv uten kokemuligheter. Privat gjelder også hybel, brakke eller leilighet med kokemuligheter.                                         </t>
  </si>
  <si>
    <t>4) Avtalt diettsats (statens satser / tariffavtale)</t>
  </si>
  <si>
    <t xml:space="preserve">5) Måltidstrekk innenlands: Frokost 20 % av diettsatsen (hotell: kr 142,-), Lunsj 30 % (hotell: kr 213,-), Middag 50 % (hotell: kr 355,-).  </t>
  </si>
  <si>
    <t>Land 6)</t>
  </si>
  <si>
    <t>6) Fra 1. mars 2009 kan det ikke lenger utbetales nattillegg etter faste satser for utenlandsreiser, jf. Statens reiseregulativ for utenlandsreiser.</t>
  </si>
  <si>
    <r>
      <t xml:space="preserve">Bilgodtgjørelse 0-10000 km  </t>
    </r>
    <r>
      <rPr>
        <sz val="8"/>
        <color indexed="8"/>
        <rFont val="Arial"/>
        <family val="2"/>
      </rPr>
      <t>(Statens sats kr 4,10 pr km - skattefri sats kr 3,50 pr km - se merknad)</t>
    </r>
  </si>
  <si>
    <r>
      <t xml:space="preserve">Bilgodtgjørelse over 10000 km </t>
    </r>
    <r>
      <rPr>
        <sz val="8"/>
        <color indexed="8"/>
        <rFont val="Arial"/>
        <family val="2"/>
      </rPr>
      <t>(Statens sats kr 3,45 pr km - skattefri sats kr 3,50 pr km - se merknad)</t>
    </r>
  </si>
  <si>
    <r>
      <t xml:space="preserve">Nattillegg </t>
    </r>
    <r>
      <rPr>
        <sz val="8"/>
        <color indexed="8"/>
        <rFont val="Arial"/>
        <family val="2"/>
      </rPr>
      <t>(satsen kan kun utbetales trekkfritt ved overnatting i Norge som ikke er i regi av / dekket av arbeidsgiver)</t>
    </r>
  </si>
  <si>
    <r>
      <t xml:space="preserve">  Diett 6-12 timer 
  </t>
    </r>
    <r>
      <rPr>
        <sz val="8"/>
        <color indexed="8"/>
        <rFont val="Arial"/>
        <family val="2"/>
      </rPr>
      <t>(Måltidstrekk: Frokost: kr 57,80, Lunsj: kr 86,70, Middag: kr 144,50)</t>
    </r>
  </si>
  <si>
    <r>
      <t xml:space="preserve">  Diett over 12 timer
 </t>
    </r>
    <r>
      <rPr>
        <sz val="8"/>
        <color indexed="8"/>
        <rFont val="Arial"/>
        <family val="2"/>
      </rPr>
      <t xml:space="preserve"> (Måltidstrekk: Frokost: kr 107,40, Lunsj: kr 161,10, Middag: kr 268,50)</t>
    </r>
  </si>
  <si>
    <t>Diett utland over 12 timer 3)</t>
  </si>
  <si>
    <t>2) Diett utland 6-12 timer beregnes iht. Statens reiseregulativ for utenlandsreiser med 2/3 av diettsatsen for det aktuelle landet. 
3) Diett utland over 12 timer beregnes iht. Statens reiseregulativ for utenlandsreiser med full diettsats for det aktuelle landet.</t>
  </si>
  <si>
    <t xml:space="preserve">6) Måltidstrekk innenlands: Frokost 20 % av diettsatsen (hotell: kr 146,60), Lunsj 30 % (hotell: kr 219,90), Middag 50 % (hotell: kr 366,50).  </t>
  </si>
  <si>
    <t>Dager</t>
  </si>
  <si>
    <t>Timer</t>
  </si>
  <si>
    <t>Antall døgn</t>
  </si>
  <si>
    <t xml:space="preserve">Oppgi type tillegg: </t>
  </si>
  <si>
    <t>Vedlegg nr</t>
  </si>
  <si>
    <t>Vedlegg nr.</t>
  </si>
  <si>
    <t xml:space="preserve">Diett 6-12 timer </t>
  </si>
  <si>
    <r>
      <t xml:space="preserve">Bilgodtgjørelse 0-10000 km  </t>
    </r>
    <r>
      <rPr>
        <sz val="8"/>
        <color indexed="8"/>
        <rFont val="Arial"/>
        <family val="2"/>
      </rPr>
      <t>(se merknad)</t>
    </r>
  </si>
  <si>
    <r>
      <t xml:space="preserve">Bilgodtgjørelse over 10000 km </t>
    </r>
    <r>
      <rPr>
        <sz val="8"/>
        <color indexed="8"/>
        <rFont val="Arial"/>
        <family val="2"/>
      </rPr>
      <t>(se merknad)</t>
    </r>
  </si>
  <si>
    <t xml:space="preserve">6) Måltidstrekk innenlands: Frokost 20 % av diettsatsen, Lunsj 30 %, Middag 50 %.  </t>
  </si>
  <si>
    <r>
      <t xml:space="preserve"> Innland / utland (</t>
    </r>
    <r>
      <rPr>
        <b/>
        <sz val="10"/>
        <color rgb="FFFF0000"/>
        <rFont val="Arial"/>
        <family val="2"/>
      </rPr>
      <t>sett ett kryss</t>
    </r>
    <r>
      <rPr>
        <b/>
        <sz val="10"/>
        <color indexed="8"/>
        <rFont val="Arial"/>
        <family val="2"/>
        <charset val="1"/>
      </rPr>
      <t>, oppgi land utenfor Norge)</t>
    </r>
  </si>
  <si>
    <t>Diettdøgn</t>
  </si>
  <si>
    <r>
      <t xml:space="preserve">4) Pensjonat gjelder også motell, hybel, brakke, leilighet mv </t>
    </r>
    <r>
      <rPr>
        <b/>
        <sz val="10"/>
        <color indexed="8"/>
        <rFont val="Arial"/>
        <family val="2"/>
      </rPr>
      <t>uten</t>
    </r>
    <r>
      <rPr>
        <sz val="10"/>
        <color indexed="8"/>
        <rFont val="Arial"/>
        <family val="2"/>
        <charset val="1"/>
      </rPr>
      <t xml:space="preserve"> kokemuligheter. Privat gjelder også hybel, brakke eller leilighet med kokemuligheter.</t>
    </r>
  </si>
  <si>
    <t>5) Forhåndsutfylt med skattefrie satser som kan endres.</t>
  </si>
  <si>
    <t xml:space="preserve">Stilling: </t>
  </si>
  <si>
    <t>For riktig skattemessig behandling på dagreise er det viktig å vite om arbeidstaker er i :</t>
  </si>
  <si>
    <t>Til gode overføres til bank - kontonr:</t>
  </si>
  <si>
    <t>Merkostnadsitusajon</t>
  </si>
  <si>
    <t>Normalarbeidssituasjon</t>
  </si>
  <si>
    <t>&lt;6</t>
  </si>
  <si>
    <t>6-12</t>
  </si>
  <si>
    <t>&gt;12</t>
  </si>
  <si>
    <t xml:space="preserve">Diett uten overnatting </t>
  </si>
  <si>
    <t>Diett 6-12 timer</t>
  </si>
  <si>
    <t>Diett utland 6-12 timer 2)</t>
  </si>
  <si>
    <t>Innenfor Norge</t>
  </si>
  <si>
    <t>Land utenfor Norge</t>
  </si>
  <si>
    <t xml:space="preserve">1) Måltidstrekk  Frokost 20 %, Lunsj 30 % Middag 50 % </t>
  </si>
  <si>
    <t xml:space="preserve">2) Diett utland 6-12 timer beregnes iht. Statens reiseregulativ for utenlandsreiser med 50 % av diettsatsen for det aktuelle landet. </t>
  </si>
  <si>
    <t>3) Diett utland over 12 timer beregnes iht. Statens reiseregulativ for utenlandsreiser med full diettsats for det aktuelle landet.</t>
  </si>
  <si>
    <t>Sats utland:</t>
  </si>
  <si>
    <t>Hotell i Norge</t>
  </si>
  <si>
    <t>Pensjonat i Norge</t>
  </si>
  <si>
    <t xml:space="preserve">Privat i Norge </t>
  </si>
  <si>
    <t>Hotell utenfor Norge</t>
  </si>
  <si>
    <t>Pensjonat utenfor Norge</t>
  </si>
  <si>
    <t>Privat utenfor Norge</t>
  </si>
  <si>
    <t>Siste døgn i Norge</t>
  </si>
  <si>
    <t>Siste døgn utenfor Norge</t>
  </si>
  <si>
    <t>Overnatting innenfor Norge 4)</t>
  </si>
  <si>
    <t>Overnatting i land utenfor Norge 4)</t>
  </si>
  <si>
    <t>5) Forhåndsutfylt med skattefrie satser som kan endres. Utenlandssatsen må legges i I58, I59 eller I60. Siste døgn beregens utfra riktig innlegg av dato og klokkeslett øverst.</t>
  </si>
  <si>
    <t>innland</t>
  </si>
  <si>
    <t>Sats for land</t>
  </si>
  <si>
    <t xml:space="preserve">6) Måltidstrekk: Frokost 20 % av diettsatsen, Lunsj 30 %, Middag 50 %.  </t>
  </si>
  <si>
    <t>Full sats</t>
  </si>
  <si>
    <t>utland</t>
  </si>
  <si>
    <t>Statens sats</t>
  </si>
  <si>
    <t>Skattedir-sats</t>
  </si>
  <si>
    <t>Skattepl.</t>
  </si>
  <si>
    <t>del</t>
  </si>
  <si>
    <t>Km.sats-stat.</t>
  </si>
  <si>
    <t>Km.skattedir.sats</t>
  </si>
  <si>
    <t>Sk.plikt.del</t>
  </si>
  <si>
    <t>Frok</t>
  </si>
  <si>
    <t>Mva-kode</t>
  </si>
  <si>
    <t>A</t>
  </si>
  <si>
    <t>E</t>
  </si>
  <si>
    <t>%</t>
  </si>
  <si>
    <t>Billetter: buss, tog, ferge, hurtigbåt el. Fra opplisting øverst i regnearket---&gt;</t>
  </si>
  <si>
    <t>Skattekommune--&gt;</t>
  </si>
  <si>
    <t>Fødselsnr:-&gt;</t>
  </si>
  <si>
    <t>Bankontonr:-&gt;</t>
  </si>
  <si>
    <t>ANSVAR</t>
  </si>
  <si>
    <t>FUNKSJON</t>
  </si>
  <si>
    <t>ARBSTED</t>
  </si>
  <si>
    <t>Prosjekt</t>
  </si>
  <si>
    <t>Anvist av riktig myndighet</t>
  </si>
  <si>
    <t>Skriv inn beløp</t>
  </si>
  <si>
    <r>
      <t xml:space="preserve">Bilgodtgjørelse 0-10000 km  </t>
    </r>
    <r>
      <rPr>
        <sz val="8"/>
        <color indexed="8"/>
        <rFont val="Arial"/>
        <family val="2"/>
      </rPr>
      <t>(se merknad)</t>
    </r>
    <r>
      <rPr>
        <sz val="10"/>
        <color indexed="8"/>
        <rFont val="Arial"/>
        <family val="2"/>
        <charset val="1"/>
      </rPr>
      <t xml:space="preserve"> -LTA 4240</t>
    </r>
  </si>
  <si>
    <t>Passasjertillegg - LTA 4210</t>
  </si>
  <si>
    <t>LTA-4300</t>
  </si>
  <si>
    <t xml:space="preserve">Veiledning </t>
  </si>
  <si>
    <t>Reiseregninger som ikke er korrekt utfylt blir returnert</t>
  </si>
  <si>
    <t>NB :Er du ansatt (fast eller midlertidig) i Brønnøy kommune skal elektronisk reiseregning benyttes.</t>
  </si>
  <si>
    <t xml:space="preserve">2. Fyll ut de markerte felt som er aktuelle for din reiseregning. </t>
  </si>
  <si>
    <t>4. Reiseregningen leveres ferdig utfyllt, attetstert, kontert og anvist til lønningskontoret.</t>
  </si>
  <si>
    <t>3. Signer og lever reiseregningen til din nærmeste leder for attestasjon og kontering og anvisning.</t>
  </si>
  <si>
    <t>1. Fyll ut alt i første del med personalia,  HUSK å fyll ut avreise dato og ankommstdato med klokkelsett ( format dato 00.00.00  klokkeslett 00:00)</t>
  </si>
  <si>
    <t xml:space="preserve">Antall måltidstrekk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</si>
</sst>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 * #,##0.00_ ;_ * \-#,##0.00_ ;_ * &quot;-&quot;??_ ;_ @_ "/>
    <numFmt numFmtId="165" formatCode="dd/mm/yy;@"/>
    <numFmt numFmtId="166" formatCode="#,##0.00;\-#,##0.00;"/>
    <numFmt numFmtId="167" formatCode="#,##0.00;#,##0.00;"/>
    <numFmt numFmtId="168" formatCode="0_ ;\-0\ "/>
    <numFmt numFmtId="169" formatCode="0;;"/>
    <numFmt numFmtId="170" formatCode="_ * #,##0_ ;_ * \-#,##0_ ;_ * &quot;-&quot;??_ ;_ @_ "/>
    <numFmt numFmtId="171" formatCode="#,##0;;"/>
    <numFmt numFmtId="172" formatCode="0.0"/>
    <numFmt numFmtId="173" formatCode="dd/mm/yyyy;@"/>
    <numFmt numFmtId="174" formatCode="#,##0.00;;"/>
    <numFmt numFmtId="175" formatCode="#,##0.00_ ;\-#,##0.00\ "/>
    <numFmt numFmtId="176" formatCode="#,##0;\-#,##0;"/>
  </numFmts>
  <fonts count="32" x14ac:knownFonts="1">
    <font>
      <sz val="10"/>
      <color indexed="8"/>
      <name val="Arial"/>
      <family val="2"/>
    </font>
    <font>
      <sz val="10"/>
      <color indexed="8"/>
      <name val="Arial"/>
      <family val="2"/>
      <charset val="1"/>
    </font>
    <font>
      <b/>
      <sz val="8"/>
      <color indexed="81"/>
      <name val="Tahoma"/>
      <family val="2"/>
    </font>
    <font>
      <b/>
      <sz val="10"/>
      <color indexed="8"/>
      <name val="Arial"/>
      <family val="2"/>
      <charset val="1"/>
    </font>
    <font>
      <b/>
      <sz val="10"/>
      <color indexed="8"/>
      <name val="Arial"/>
      <family val="2"/>
    </font>
    <font>
      <sz val="9"/>
      <color indexed="81"/>
      <name val="Tahoma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24"/>
      <color rgb="FF00539B"/>
      <name val="Arial"/>
      <family val="2"/>
      <charset val="1"/>
    </font>
    <font>
      <sz val="24"/>
      <color rgb="FF00539B"/>
      <name val="Arial"/>
      <family val="2"/>
      <charset val="1"/>
    </font>
    <font>
      <b/>
      <sz val="9"/>
      <color indexed="81"/>
      <name val="Tahoma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24"/>
      <color rgb="FF00539B"/>
      <name val="Arial"/>
      <family val="2"/>
    </font>
    <font>
      <sz val="10"/>
      <color theme="0"/>
      <name val="Arial"/>
      <family val="2"/>
      <charset val="1"/>
    </font>
    <font>
      <sz val="10"/>
      <name val="Arial"/>
      <family val="2"/>
      <charset val="1"/>
    </font>
    <font>
      <b/>
      <sz val="10"/>
      <color rgb="FFFF0000"/>
      <name val="Arial"/>
      <family val="2"/>
    </font>
    <font>
      <sz val="8"/>
      <color indexed="81"/>
      <name val="Tahoma"/>
      <family val="2"/>
    </font>
    <font>
      <sz val="10"/>
      <color theme="0"/>
      <name val="Arial"/>
      <family val="2"/>
    </font>
    <font>
      <i/>
      <sz val="8"/>
      <color indexed="8"/>
      <name val="Arial"/>
      <family val="2"/>
    </font>
    <font>
      <sz val="11"/>
      <color theme="0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  <charset val="1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color rgb="FF00539B"/>
      <name val="Arial"/>
      <family val="2"/>
      <charset val="1"/>
    </font>
    <font>
      <sz val="14"/>
      <color rgb="FF000000"/>
      <name val="Arial"/>
      <family val="2"/>
    </font>
    <font>
      <sz val="20"/>
      <color rgb="FF000000"/>
      <name val="Arial"/>
      <family val="2"/>
    </font>
    <font>
      <sz val="14"/>
      <color indexed="8"/>
      <name val="Arial"/>
      <family val="2"/>
    </font>
    <font>
      <sz val="16"/>
      <color theme="1"/>
      <name val="Arial"/>
      <family val="2"/>
    </font>
    <font>
      <sz val="16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D3DFEE"/>
        <bgColor indexed="9"/>
      </patternFill>
    </fill>
    <fill>
      <patternFill patternType="solid">
        <fgColor rgb="FFD3DFE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rgb="FFDDDFEE"/>
        <bgColor indexed="9"/>
      </patternFill>
    </fill>
    <fill>
      <patternFill patternType="solid">
        <fgColor rgb="FFDDDFEE"/>
        <bgColor indexed="64"/>
      </patternFill>
    </fill>
    <fill>
      <patternFill patternType="solid">
        <fgColor theme="4" tint="0.79998168889431442"/>
        <bgColor indexed="9"/>
      </patternFill>
    </fill>
    <fill>
      <patternFill patternType="solid">
        <fgColor theme="2"/>
        <bgColor indexed="9"/>
      </patternFill>
    </fill>
  </fills>
  <borders count="5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2">
    <xf numFmtId="0" fontId="0" fillId="0" borderId="0"/>
    <xf numFmtId="164" fontId="12" fillId="0" borderId="0" applyFont="0" applyFill="0" applyBorder="0" applyAlignment="0" applyProtection="0"/>
  </cellStyleXfs>
  <cellXfs count="554">
    <xf numFmtId="0" fontId="0" fillId="0" borderId="0" xfId="0"/>
    <xf numFmtId="0" fontId="6" fillId="0" borderId="0" xfId="0" applyFont="1"/>
    <xf numFmtId="0" fontId="7" fillId="0" borderId="0" xfId="0" applyFont="1"/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4" fontId="1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/>
    <xf numFmtId="0" fontId="1" fillId="2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166" fontId="1" fillId="2" borderId="1" xfId="0" applyNumberFormat="1" applyFont="1" applyFill="1" applyBorder="1" applyAlignment="1">
      <alignment horizontal="right" vertical="center" wrapText="1"/>
    </xf>
    <xf numFmtId="166" fontId="3" fillId="2" borderId="1" xfId="0" applyNumberFormat="1" applyFont="1" applyFill="1" applyBorder="1" applyAlignment="1">
      <alignment horizontal="right" vertical="center" wrapText="1"/>
    </xf>
    <xf numFmtId="167" fontId="3" fillId="2" borderId="1" xfId="0" applyNumberFormat="1" applyFont="1" applyFill="1" applyBorder="1" applyAlignment="1">
      <alignment horizontal="right" vertical="center" wrapText="1"/>
    </xf>
    <xf numFmtId="3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3" borderId="2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3" fontId="1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1" fillId="3" borderId="1" xfId="0" applyFont="1" applyFill="1" applyBorder="1" applyAlignment="1">
      <alignment horizontal="lef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3" fillId="3" borderId="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left" vertical="top"/>
      <protection locked="0"/>
    </xf>
    <xf numFmtId="0" fontId="3" fillId="2" borderId="1" xfId="0" applyFont="1" applyFill="1" applyBorder="1" applyAlignment="1" applyProtection="1">
      <alignment horizontal="left" vertical="center" wrapText="1"/>
      <protection locked="0"/>
    </xf>
    <xf numFmtId="0" fontId="3" fillId="2" borderId="12" xfId="0" applyFont="1" applyFill="1" applyBorder="1" applyAlignment="1" applyProtection="1">
      <alignment horizontal="left" vertical="center" wrapText="1"/>
      <protection locked="0"/>
    </xf>
    <xf numFmtId="0" fontId="1" fillId="6" borderId="15" xfId="0" applyFont="1" applyFill="1" applyBorder="1" applyAlignment="1" applyProtection="1">
      <alignment vertical="center" wrapText="1"/>
      <protection locked="0"/>
    </xf>
    <xf numFmtId="0" fontId="3" fillId="3" borderId="31" xfId="0" applyFont="1" applyFill="1" applyBorder="1" applyAlignment="1">
      <alignment horizontal="center" vertical="center" wrapText="1"/>
    </xf>
    <xf numFmtId="169" fontId="1" fillId="5" borderId="15" xfId="0" quotePrefix="1" applyNumberFormat="1" applyFont="1" applyFill="1" applyBorder="1" applyAlignment="1" applyProtection="1">
      <alignment horizontal="center" vertical="center"/>
      <protection locked="0"/>
    </xf>
    <xf numFmtId="0" fontId="3" fillId="6" borderId="2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left" vertical="center" wrapText="1"/>
    </xf>
    <xf numFmtId="0" fontId="14" fillId="0" borderId="0" xfId="0" applyFont="1"/>
    <xf numFmtId="0" fontId="3" fillId="3" borderId="1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left" vertical="top"/>
    </xf>
    <xf numFmtId="0" fontId="3" fillId="3" borderId="8" xfId="0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left" vertical="top"/>
    </xf>
    <xf numFmtId="0" fontId="15" fillId="0" borderId="0" xfId="0" applyFont="1"/>
    <xf numFmtId="16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3" fontId="1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170" fontId="1" fillId="2" borderId="1" xfId="1" applyNumberFormat="1" applyFont="1" applyFill="1" applyBorder="1" applyAlignment="1" applyProtection="1">
      <alignment horizontal="right" vertical="center" wrapText="1"/>
      <protection locked="0"/>
    </xf>
    <xf numFmtId="171" fontId="1" fillId="2" borderId="1" xfId="1" applyNumberFormat="1" applyFont="1" applyFill="1" applyBorder="1" applyAlignment="1">
      <alignment horizontal="right" vertical="center"/>
    </xf>
    <xf numFmtId="171" fontId="1" fillId="2" borderId="1" xfId="0" applyNumberFormat="1" applyFont="1" applyFill="1" applyBorder="1" applyAlignment="1">
      <alignment horizontal="right" vertical="center" wrapText="1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70" fontId="1" fillId="2" borderId="1" xfId="1" quotePrefix="1" applyNumberFormat="1" applyFont="1" applyFill="1" applyBorder="1" applyAlignment="1">
      <alignment horizontal="right" vertical="center"/>
    </xf>
    <xf numFmtId="172" fontId="18" fillId="0" borderId="0" xfId="0" quotePrefix="1" applyNumberFormat="1" applyFont="1"/>
    <xf numFmtId="172" fontId="18" fillId="0" borderId="0" xfId="0" applyNumberFormat="1" applyFont="1"/>
    <xf numFmtId="0" fontId="3" fillId="3" borderId="27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 applyProtection="1">
      <alignment horizontal="center" vertical="center"/>
      <protection locked="0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vertical="top"/>
    </xf>
    <xf numFmtId="0" fontId="3" fillId="2" borderId="38" xfId="0" applyFont="1" applyFill="1" applyBorder="1" applyAlignment="1" applyProtection="1">
      <alignment vertical="center"/>
      <protection locked="0"/>
    </xf>
    <xf numFmtId="0" fontId="1" fillId="6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1" fillId="2" borderId="2" xfId="0" applyNumberFormat="1" applyFont="1" applyFill="1" applyBorder="1" applyAlignment="1">
      <alignment horizontal="right" vertical="center" wrapText="1"/>
    </xf>
    <xf numFmtId="0" fontId="3" fillId="7" borderId="15" xfId="0" applyFont="1" applyFill="1" applyBorder="1" applyAlignment="1">
      <alignment horizontal="center" vertical="center" wrapText="1"/>
    </xf>
    <xf numFmtId="3" fontId="1" fillId="2" borderId="3" xfId="0" applyNumberFormat="1" applyFont="1" applyFill="1" applyBorder="1" applyAlignment="1" applyProtection="1">
      <alignment horizontal="center" vertical="center" wrapText="1"/>
      <protection locked="0"/>
    </xf>
    <xf numFmtId="170" fontId="1" fillId="2" borderId="3" xfId="1" quotePrefix="1" applyNumberFormat="1" applyFont="1" applyFill="1" applyBorder="1" applyAlignment="1">
      <alignment horizontal="right" vertical="center"/>
    </xf>
    <xf numFmtId="0" fontId="1" fillId="2" borderId="3" xfId="0" applyFont="1" applyFill="1" applyBorder="1" applyAlignment="1" applyProtection="1">
      <alignment horizontal="center" vertical="center"/>
      <protection locked="0"/>
    </xf>
    <xf numFmtId="171" fontId="1" fillId="2" borderId="3" xfId="0" applyNumberFormat="1" applyFont="1" applyFill="1" applyBorder="1" applyAlignment="1">
      <alignment horizontal="right" vertical="center" wrapText="1"/>
    </xf>
    <xf numFmtId="166" fontId="1" fillId="2" borderId="3" xfId="0" applyNumberFormat="1" applyFont="1" applyFill="1" applyBorder="1" applyAlignment="1">
      <alignment horizontal="right" vertical="center" wrapText="1"/>
    </xf>
    <xf numFmtId="0" fontId="1" fillId="2" borderId="3" xfId="0" applyFont="1" applyFill="1" applyBorder="1" applyAlignment="1" applyProtection="1">
      <alignment horizontal="center" vertical="center" wrapText="1"/>
      <protection locked="0"/>
    </xf>
    <xf numFmtId="0" fontId="3" fillId="3" borderId="13" xfId="0" applyFont="1" applyFill="1" applyBorder="1" applyAlignment="1">
      <alignment horizontal="center" vertical="center" wrapText="1"/>
    </xf>
    <xf numFmtId="0" fontId="3" fillId="3" borderId="45" xfId="0" applyFont="1" applyFill="1" applyBorder="1" applyAlignment="1">
      <alignment horizontal="center" vertical="center" wrapText="1"/>
    </xf>
    <xf numFmtId="0" fontId="1" fillId="6" borderId="0" xfId="0" applyFont="1" applyFill="1" applyAlignment="1">
      <alignment horizontal="left" vertical="center" wrapText="1"/>
    </xf>
    <xf numFmtId="0" fontId="1" fillId="6" borderId="0" xfId="0" applyFont="1" applyFill="1" applyAlignment="1">
      <alignment horizontal="left" vertical="top"/>
    </xf>
    <xf numFmtId="0" fontId="1" fillId="5" borderId="0" xfId="0" applyFont="1" applyFill="1"/>
    <xf numFmtId="0" fontId="1" fillId="3" borderId="39" xfId="0" applyFont="1" applyFill="1" applyBorder="1" applyAlignment="1">
      <alignment horizontal="left" vertical="top"/>
    </xf>
    <xf numFmtId="0" fontId="3" fillId="3" borderId="7" xfId="0" applyFont="1" applyFill="1" applyBorder="1" applyAlignment="1">
      <alignment horizontal="center" vertical="center" wrapText="1"/>
    </xf>
    <xf numFmtId="169" fontId="1" fillId="2" borderId="10" xfId="0" quotePrefix="1" applyNumberFormat="1" applyFont="1" applyFill="1" applyBorder="1" applyAlignment="1">
      <alignment horizontal="center" vertical="center" wrapText="1"/>
    </xf>
    <xf numFmtId="170" fontId="1" fillId="2" borderId="1" xfId="1" quotePrefix="1" applyNumberFormat="1" applyFont="1" applyFill="1" applyBorder="1" applyAlignment="1">
      <alignment horizontal="right" vertical="center" wrapText="1"/>
    </xf>
    <xf numFmtId="170" fontId="1" fillId="2" borderId="1" xfId="1" applyNumberFormat="1" applyFont="1" applyFill="1" applyBorder="1" applyAlignment="1">
      <alignment horizontal="right" vertical="center" wrapText="1"/>
    </xf>
    <xf numFmtId="3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170" fontId="1" fillId="2" borderId="2" xfId="1" quotePrefix="1" applyNumberFormat="1" applyFont="1" applyFill="1" applyBorder="1" applyAlignment="1">
      <alignment horizontal="right" vertical="center"/>
    </xf>
    <xf numFmtId="0" fontId="1" fillId="2" borderId="2" xfId="0" applyFont="1" applyFill="1" applyBorder="1" applyAlignment="1" applyProtection="1">
      <alignment horizontal="center" vertical="center"/>
      <protection locked="0"/>
    </xf>
    <xf numFmtId="171" fontId="1" fillId="2" borderId="2" xfId="0" applyNumberFormat="1" applyFont="1" applyFill="1" applyBorder="1" applyAlignment="1">
      <alignment horizontal="right" vertical="center" wrapText="1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8" fillId="0" borderId="0" xfId="0" applyFont="1"/>
    <xf numFmtId="0" fontId="18" fillId="5" borderId="0" xfId="0" applyFont="1" applyFill="1"/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169" fontId="4" fillId="8" borderId="0" xfId="0" quotePrefix="1" applyNumberFormat="1" applyFont="1" applyFill="1" applyAlignment="1">
      <alignment horizontal="center" vertical="center"/>
    </xf>
    <xf numFmtId="169" fontId="1" fillId="2" borderId="1" xfId="0" applyNumberFormat="1" applyFont="1" applyFill="1" applyBorder="1" applyAlignment="1">
      <alignment horizontal="center" vertical="center" wrapText="1"/>
    </xf>
    <xf numFmtId="174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169" fontId="1" fillId="2" borderId="3" xfId="0" applyNumberFormat="1" applyFont="1" applyFill="1" applyBorder="1" applyAlignment="1">
      <alignment horizontal="center" vertical="center" wrapText="1"/>
    </xf>
    <xf numFmtId="174" fontId="1" fillId="2" borderId="3" xfId="0" applyNumberFormat="1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center" vertical="center" wrapText="1"/>
    </xf>
    <xf numFmtId="169" fontId="1" fillId="2" borderId="6" xfId="0" quotePrefix="1" applyNumberFormat="1" applyFont="1" applyFill="1" applyBorder="1" applyAlignment="1">
      <alignment horizontal="center" vertical="center" wrapText="1"/>
    </xf>
    <xf numFmtId="170" fontId="1" fillId="2" borderId="3" xfId="1" quotePrefix="1" applyNumberFormat="1" applyFont="1" applyFill="1" applyBorder="1" applyAlignment="1">
      <alignment horizontal="right" vertical="center" wrapText="1"/>
    </xf>
    <xf numFmtId="0" fontId="1" fillId="8" borderId="2" xfId="0" applyFont="1" applyFill="1" applyBorder="1" applyAlignment="1">
      <alignment vertical="center"/>
    </xf>
    <xf numFmtId="170" fontId="1" fillId="2" borderId="2" xfId="1" applyNumberFormat="1" applyFont="1" applyFill="1" applyBorder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13" fillId="0" borderId="0" xfId="0" applyFont="1" applyAlignment="1">
      <alignment horizontal="right" vertical="top"/>
    </xf>
    <xf numFmtId="20" fontId="18" fillId="6" borderId="0" xfId="0" applyNumberFormat="1" applyFont="1" applyFill="1" applyAlignment="1" applyProtection="1">
      <alignment horizontal="center" vertical="center"/>
      <protection locked="0"/>
    </xf>
    <xf numFmtId="0" fontId="18" fillId="6" borderId="0" xfId="0" applyFont="1" applyFill="1" applyAlignment="1" applyProtection="1">
      <alignment horizontal="center" vertical="center"/>
      <protection locked="0"/>
    </xf>
    <xf numFmtId="0" fontId="18" fillId="0" borderId="0" xfId="0" quotePrefix="1" applyFont="1"/>
    <xf numFmtId="0" fontId="20" fillId="0" borderId="0" xfId="0" applyFont="1" applyAlignment="1">
      <alignment horizontal="right"/>
    </xf>
    <xf numFmtId="16" fontId="18" fillId="0" borderId="0" xfId="0" quotePrefix="1" applyNumberFormat="1" applyFont="1" applyAlignment="1">
      <alignment horizontal="right"/>
    </xf>
    <xf numFmtId="0" fontId="20" fillId="5" borderId="0" xfId="0" applyFont="1" applyFill="1"/>
    <xf numFmtId="0" fontId="20" fillId="0" borderId="0" xfId="0" applyFont="1"/>
    <xf numFmtId="2" fontId="18" fillId="0" borderId="0" xfId="0" quotePrefix="1" applyNumberFormat="1" applyFont="1"/>
    <xf numFmtId="22" fontId="18" fillId="0" borderId="0" xfId="0" quotePrefix="1" applyNumberFormat="1" applyFont="1"/>
    <xf numFmtId="164" fontId="18" fillId="0" borderId="0" xfId="1" quotePrefix="1" applyFont="1"/>
    <xf numFmtId="1" fontId="18" fillId="0" borderId="0" xfId="0" applyNumberFormat="1" applyFont="1"/>
    <xf numFmtId="169" fontId="18" fillId="2" borderId="0" xfId="0" quotePrefix="1" applyNumberFormat="1" applyFont="1" applyFill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top"/>
    </xf>
    <xf numFmtId="0" fontId="1" fillId="2" borderId="25" xfId="0" applyFont="1" applyFill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/>
      <protection locked="0"/>
    </xf>
    <xf numFmtId="0" fontId="0" fillId="3" borderId="2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top"/>
    </xf>
    <xf numFmtId="0" fontId="1" fillId="3" borderId="15" xfId="0" applyFont="1" applyFill="1" applyBorder="1" applyAlignment="1">
      <alignment horizontal="left" vertical="center"/>
    </xf>
    <xf numFmtId="0" fontId="1" fillId="7" borderId="22" xfId="0" applyFont="1" applyFill="1" applyBorder="1" applyAlignment="1">
      <alignment horizontal="left" vertical="center"/>
    </xf>
    <xf numFmtId="0" fontId="1" fillId="7" borderId="23" xfId="0" applyFont="1" applyFill="1" applyBorder="1" applyAlignment="1">
      <alignment horizontal="left" vertical="center"/>
    </xf>
    <xf numFmtId="0" fontId="1" fillId="7" borderId="24" xfId="0" applyFont="1" applyFill="1" applyBorder="1" applyAlignment="1">
      <alignment horizontal="left" vertical="center"/>
    </xf>
    <xf numFmtId="0" fontId="1" fillId="7" borderId="15" xfId="0" applyFont="1" applyFill="1" applyBorder="1" applyAlignment="1">
      <alignment horizontal="left" vertical="center"/>
    </xf>
    <xf numFmtId="0" fontId="1" fillId="6" borderId="23" xfId="0" applyFont="1" applyFill="1" applyBorder="1" applyAlignment="1" applyProtection="1">
      <alignment horizontal="left" vertical="center"/>
      <protection locked="0"/>
    </xf>
    <xf numFmtId="0" fontId="1" fillId="6" borderId="24" xfId="0" applyFont="1" applyFill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>
      <alignment horizontal="left" vertical="top"/>
    </xf>
    <xf numFmtId="0" fontId="21" fillId="5" borderId="0" xfId="0" applyFont="1" applyFill="1"/>
    <xf numFmtId="4" fontId="22" fillId="2" borderId="1" xfId="0" applyNumberFormat="1" applyFont="1" applyFill="1" applyBorder="1" applyAlignment="1">
      <alignment horizontal="right" vertical="center" wrapText="1"/>
    </xf>
    <xf numFmtId="4" fontId="22" fillId="2" borderId="1" xfId="0" applyNumberFormat="1" applyFont="1" applyFill="1" applyBorder="1" applyAlignment="1">
      <alignment horizontal="center" vertical="center" wrapText="1"/>
    </xf>
    <xf numFmtId="175" fontId="22" fillId="2" borderId="1" xfId="0" applyNumberFormat="1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top"/>
    </xf>
    <xf numFmtId="0" fontId="0" fillId="3" borderId="14" xfId="0" applyFill="1" applyBorder="1" applyAlignment="1">
      <alignment horizontal="center" vertical="top" wrapText="1"/>
    </xf>
    <xf numFmtId="169" fontId="1" fillId="5" borderId="15" xfId="0" quotePrefix="1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 applyProtection="1">
      <alignment horizontal="left" vertical="top"/>
      <protection locked="0"/>
    </xf>
    <xf numFmtId="176" fontId="3" fillId="6" borderId="2" xfId="0" applyNumberFormat="1" applyFont="1" applyFill="1" applyBorder="1" applyAlignment="1">
      <alignment horizontal="center" vertical="center" wrapText="1"/>
    </xf>
    <xf numFmtId="0" fontId="1" fillId="0" borderId="15" xfId="0" applyFont="1" applyBorder="1" applyAlignment="1" applyProtection="1">
      <alignment horizontal="left" vertical="center"/>
      <protection locked="0"/>
    </xf>
    <xf numFmtId="169" fontId="1" fillId="2" borderId="10" xfId="0" quotePrefix="1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hidden="1"/>
    </xf>
    <xf numFmtId="166" fontId="1" fillId="2" borderId="1" xfId="0" applyNumberFormat="1" applyFont="1" applyFill="1" applyBorder="1" applyAlignment="1" applyProtection="1">
      <alignment horizontal="right" vertical="center" wrapText="1"/>
      <protection hidden="1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vertical="center"/>
    </xf>
    <xf numFmtId="0" fontId="18" fillId="5" borderId="0" xfId="0" applyFont="1" applyFill="1" applyAlignment="1">
      <alignment horizontal="center" vertical="center"/>
    </xf>
    <xf numFmtId="2" fontId="18" fillId="5" borderId="0" xfId="0" applyNumberFormat="1" applyFont="1" applyFill="1"/>
    <xf numFmtId="1" fontId="18" fillId="5" borderId="0" xfId="0" applyNumberFormat="1" applyFont="1" applyFill="1"/>
    <xf numFmtId="2" fontId="18" fillId="5" borderId="0" xfId="0" quotePrefix="1" applyNumberFormat="1" applyFont="1" applyFill="1"/>
    <xf numFmtId="2" fontId="18" fillId="5" borderId="0" xfId="0" applyNumberFormat="1" applyFont="1" applyFill="1" applyAlignment="1">
      <alignment horizontal="right"/>
    </xf>
    <xf numFmtId="2" fontId="18" fillId="5" borderId="0" xfId="0" quotePrefix="1" applyNumberFormat="1" applyFont="1" applyFill="1" applyAlignment="1">
      <alignment horizontal="right"/>
    </xf>
    <xf numFmtId="2" fontId="18" fillId="5" borderId="0" xfId="1" quotePrefix="1" applyNumberFormat="1" applyFont="1" applyFill="1"/>
    <xf numFmtId="2" fontId="18" fillId="5" borderId="0" xfId="0" applyNumberFormat="1" applyFont="1" applyFill="1" applyAlignment="1">
      <alignment horizontal="right" vertical="center" wrapText="1"/>
    </xf>
    <xf numFmtId="172" fontId="18" fillId="5" borderId="0" xfId="0" quotePrefix="1" applyNumberFormat="1" applyFont="1" applyFill="1"/>
    <xf numFmtId="166" fontId="18" fillId="5" borderId="0" xfId="0" applyNumberFormat="1" applyFont="1" applyFill="1" applyAlignment="1">
      <alignment horizontal="right" vertical="center" wrapText="1"/>
    </xf>
    <xf numFmtId="169" fontId="18" fillId="5" borderId="0" xfId="0" quotePrefix="1" applyNumberFormat="1" applyFont="1" applyFill="1" applyAlignment="1">
      <alignment horizontal="center" vertical="center" wrapText="1"/>
    </xf>
    <xf numFmtId="169" fontId="18" fillId="5" borderId="0" xfId="0" applyNumberFormat="1" applyFont="1" applyFill="1"/>
    <xf numFmtId="0" fontId="18" fillId="5" borderId="0" xfId="0" applyFont="1" applyFill="1" applyAlignment="1">
      <alignment vertical="center"/>
    </xf>
    <xf numFmtId="0" fontId="1" fillId="2" borderId="0" xfId="0" applyFont="1" applyFill="1" applyAlignment="1">
      <alignment horizontal="left" vertical="center" wrapText="1"/>
    </xf>
    <xf numFmtId="0" fontId="1" fillId="3" borderId="0" xfId="0" applyFont="1" applyFill="1" applyAlignment="1">
      <alignment horizontal="left" vertical="top"/>
    </xf>
    <xf numFmtId="2" fontId="25" fillId="5" borderId="0" xfId="0" applyNumberFormat="1" applyFont="1" applyFill="1"/>
    <xf numFmtId="0" fontId="25" fillId="5" borderId="0" xfId="0" applyFont="1" applyFill="1"/>
    <xf numFmtId="0" fontId="26" fillId="0" borderId="0" xfId="0" applyFont="1" applyAlignment="1">
      <alignment horizontal="left" vertical="center" wrapText="1"/>
    </xf>
    <xf numFmtId="3" fontId="1" fillId="1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10" borderId="1" xfId="0" applyFont="1" applyFill="1" applyBorder="1" applyAlignment="1" applyProtection="1">
      <alignment horizontal="center" vertical="center"/>
      <protection locked="0"/>
    </xf>
    <xf numFmtId="3" fontId="1" fillId="10" borderId="3" xfId="0" applyNumberFormat="1" applyFont="1" applyFill="1" applyBorder="1" applyAlignment="1" applyProtection="1">
      <alignment horizontal="center" vertical="center" wrapText="1"/>
      <protection locked="0"/>
    </xf>
    <xf numFmtId="0" fontId="1" fillId="10" borderId="3" xfId="0" applyFont="1" applyFill="1" applyBorder="1" applyAlignment="1" applyProtection="1">
      <alignment horizontal="center" vertical="center"/>
      <protection locked="0"/>
    </xf>
    <xf numFmtId="0" fontId="27" fillId="0" borderId="0" xfId="0" applyFont="1"/>
    <xf numFmtId="0" fontId="28" fillId="0" borderId="0" xfId="0" applyFont="1"/>
    <xf numFmtId="0" fontId="29" fillId="0" borderId="0" xfId="0" applyFont="1"/>
    <xf numFmtId="49" fontId="1" fillId="10" borderId="1" xfId="0" applyNumberFormat="1" applyFont="1" applyFill="1" applyBorder="1" applyAlignment="1" applyProtection="1">
      <alignment horizontal="center" vertical="center" wrapText="1"/>
      <protection locked="0"/>
    </xf>
    <xf numFmtId="0" fontId="30" fillId="0" borderId="0" xfId="0" applyFont="1"/>
    <xf numFmtId="0" fontId="31" fillId="0" borderId="0" xfId="0" applyFont="1"/>
    <xf numFmtId="169" fontId="1" fillId="10" borderId="1" xfId="0" applyNumberFormat="1" applyFont="1" applyFill="1" applyBorder="1" applyAlignment="1" applyProtection="1">
      <alignment horizontal="center" vertical="center" wrapText="1"/>
      <protection locked="0"/>
    </xf>
    <xf numFmtId="169" fontId="1" fillId="10" borderId="3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Alignment="1">
      <alignment horizontal="left" vertical="center" wrapText="1"/>
    </xf>
    <xf numFmtId="0" fontId="13" fillId="0" borderId="0" xfId="0" applyFont="1" applyAlignment="1">
      <alignment horizontal="right" vertical="top"/>
    </xf>
    <xf numFmtId="0" fontId="3" fillId="3" borderId="27" xfId="0" applyFont="1" applyFill="1" applyBorder="1" applyAlignment="1">
      <alignment horizontal="left" vertical="center" wrapText="1"/>
    </xf>
    <xf numFmtId="0" fontId="1" fillId="3" borderId="27" xfId="0" applyFont="1" applyFill="1" applyBorder="1" applyAlignment="1">
      <alignment horizontal="left" vertical="center"/>
    </xf>
    <xf numFmtId="0" fontId="1" fillId="2" borderId="26" xfId="0" applyFont="1" applyFill="1" applyBorder="1" applyAlignment="1" applyProtection="1">
      <alignment horizontal="left" vertical="center" wrapText="1"/>
      <protection locked="0"/>
    </xf>
    <xf numFmtId="0" fontId="1" fillId="2" borderId="33" xfId="0" applyFont="1" applyFill="1" applyBorder="1" applyAlignment="1" applyProtection="1">
      <alignment horizontal="left" vertical="center" wrapText="1"/>
      <protection locked="0"/>
    </xf>
    <xf numFmtId="0" fontId="1" fillId="2" borderId="36" xfId="0" applyFont="1" applyFill="1" applyBorder="1" applyAlignment="1" applyProtection="1">
      <alignment horizontal="left" vertical="center" wrapText="1"/>
      <protection locked="0"/>
    </xf>
    <xf numFmtId="0" fontId="3" fillId="3" borderId="20" xfId="0" applyFont="1" applyFill="1" applyBorder="1" applyAlignment="1">
      <alignment horizontal="left" vertical="center" wrapText="1"/>
    </xf>
    <xf numFmtId="0" fontId="3" fillId="3" borderId="17" xfId="0" applyFont="1" applyFill="1" applyBorder="1" applyAlignment="1">
      <alignment horizontal="left" vertical="center" wrapText="1"/>
    </xf>
    <xf numFmtId="165" fontId="1" fillId="6" borderId="20" xfId="0" applyNumberFormat="1" applyFont="1" applyFill="1" applyBorder="1" applyAlignment="1" applyProtection="1">
      <alignment horizontal="center" vertical="center"/>
      <protection locked="0"/>
    </xf>
    <xf numFmtId="165" fontId="1" fillId="6" borderId="18" xfId="0" applyNumberFormat="1" applyFont="1" applyFill="1" applyBorder="1" applyAlignment="1" applyProtection="1">
      <alignment horizontal="center" vertical="center"/>
      <protection locked="0"/>
    </xf>
    <xf numFmtId="165" fontId="1" fillId="6" borderId="17" xfId="0" applyNumberFormat="1" applyFont="1" applyFill="1" applyBorder="1" applyAlignment="1" applyProtection="1">
      <alignment horizontal="center" vertical="center"/>
      <protection locked="0"/>
    </xf>
    <xf numFmtId="20" fontId="0" fillId="5" borderId="20" xfId="0" applyNumberFormat="1" applyFill="1" applyBorder="1" applyAlignment="1" applyProtection="1">
      <alignment horizontal="center" vertical="center" wrapText="1"/>
      <protection locked="0"/>
    </xf>
    <xf numFmtId="0" fontId="0" fillId="5" borderId="17" xfId="0" applyFill="1" applyBorder="1" applyAlignment="1" applyProtection="1">
      <alignment horizontal="center" vertical="center" wrapText="1"/>
      <protection locked="0"/>
    </xf>
    <xf numFmtId="49" fontId="4" fillId="7" borderId="26" xfId="0" applyNumberFormat="1" applyFont="1" applyFill="1" applyBorder="1" applyAlignment="1">
      <alignment horizontal="center" vertical="center"/>
    </xf>
    <xf numFmtId="49" fontId="4" fillId="7" borderId="28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1" fillId="3" borderId="9" xfId="0" applyFont="1" applyFill="1" applyBorder="1" applyAlignment="1">
      <alignment horizontal="left" vertical="center"/>
    </xf>
    <xf numFmtId="0" fontId="1" fillId="2" borderId="22" xfId="0" applyFont="1" applyFill="1" applyBorder="1" applyAlignment="1" applyProtection="1">
      <alignment horizontal="left" vertical="center" wrapText="1"/>
      <protection locked="0"/>
    </xf>
    <xf numFmtId="0" fontId="1" fillId="2" borderId="23" xfId="0" applyFont="1" applyFill="1" applyBorder="1" applyAlignment="1" applyProtection="1">
      <alignment horizontal="left" vertical="center" wrapText="1"/>
      <protection locked="0"/>
    </xf>
    <xf numFmtId="0" fontId="1" fillId="2" borderId="8" xfId="0" applyFont="1" applyFill="1" applyBorder="1" applyAlignment="1" applyProtection="1">
      <alignment horizontal="left" vertical="center" wrapText="1"/>
      <protection locked="0"/>
    </xf>
    <xf numFmtId="0" fontId="1" fillId="2" borderId="35" xfId="0" applyFont="1" applyFill="1" applyBorder="1" applyAlignment="1" applyProtection="1">
      <alignment horizontal="left" vertical="center" wrapText="1"/>
      <protection locked="0"/>
    </xf>
    <xf numFmtId="0" fontId="3" fillId="3" borderId="5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30" xfId="0" applyFont="1" applyFill="1" applyBorder="1" applyAlignment="1" applyProtection="1">
      <alignment horizontal="left" vertical="center"/>
      <protection locked="0"/>
    </xf>
    <xf numFmtId="0" fontId="1" fillId="2" borderId="24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  <xf numFmtId="0" fontId="1" fillId="3" borderId="21" xfId="0" applyFont="1" applyFill="1" applyBorder="1" applyAlignment="1">
      <alignment horizontal="left" vertical="center"/>
    </xf>
    <xf numFmtId="0" fontId="1" fillId="6" borderId="22" xfId="0" applyFont="1" applyFill="1" applyBorder="1" applyAlignment="1" applyProtection="1">
      <alignment horizontal="left" vertical="center" wrapText="1"/>
      <protection locked="0"/>
    </xf>
    <xf numFmtId="0" fontId="1" fillId="6" borderId="23" xfId="0" applyFont="1" applyFill="1" applyBorder="1" applyAlignment="1" applyProtection="1">
      <alignment horizontal="left" vertical="center" wrapText="1"/>
      <protection locked="0"/>
    </xf>
    <xf numFmtId="0" fontId="1" fillId="6" borderId="24" xfId="0" applyFont="1" applyFill="1" applyBorder="1" applyAlignment="1" applyProtection="1">
      <alignment horizontal="left" vertical="center" wrapText="1"/>
      <protection locked="0"/>
    </xf>
    <xf numFmtId="165" fontId="1" fillId="6" borderId="9" xfId="0" applyNumberFormat="1" applyFont="1" applyFill="1" applyBorder="1" applyAlignment="1" applyProtection="1">
      <alignment horizontal="center" vertical="center"/>
      <protection locked="0"/>
    </xf>
    <xf numFmtId="165" fontId="1" fillId="6" borderId="5" xfId="0" applyNumberFormat="1" applyFont="1" applyFill="1" applyBorder="1" applyAlignment="1" applyProtection="1">
      <alignment horizontal="center" vertical="center"/>
      <protection locked="0"/>
    </xf>
    <xf numFmtId="165" fontId="1" fillId="6" borderId="10" xfId="0" applyNumberFormat="1" applyFont="1" applyFill="1" applyBorder="1" applyAlignment="1" applyProtection="1">
      <alignment horizontal="center" vertical="center"/>
      <protection locked="0"/>
    </xf>
    <xf numFmtId="20" fontId="0" fillId="5" borderId="9" xfId="0" applyNumberFormat="1" applyFill="1" applyBorder="1" applyAlignment="1" applyProtection="1">
      <alignment horizontal="center" vertical="center" wrapText="1"/>
      <protection locked="0"/>
    </xf>
    <xf numFmtId="0" fontId="0" fillId="5" borderId="29" xfId="0" applyFill="1" applyBorder="1" applyAlignment="1" applyProtection="1">
      <alignment horizontal="center" vertical="center" wrapText="1"/>
      <protection locked="0"/>
    </xf>
    <xf numFmtId="169" fontId="1" fillId="0" borderId="22" xfId="1" applyNumberFormat="1" applyFont="1" applyBorder="1" applyAlignment="1">
      <alignment horizontal="center" vertical="center"/>
    </xf>
    <xf numFmtId="169" fontId="1" fillId="0" borderId="24" xfId="1" applyNumberFormat="1" applyFont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left" vertical="center" wrapText="1"/>
    </xf>
    <xf numFmtId="0" fontId="3" fillId="3" borderId="21" xfId="0" applyFont="1" applyFill="1" applyBorder="1" applyAlignment="1">
      <alignment horizontal="left" vertical="center" wrapText="1"/>
    </xf>
    <xf numFmtId="0" fontId="1" fillId="4" borderId="11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0" fontId="1" fillId="4" borderId="12" xfId="0" applyFont="1" applyFill="1" applyBorder="1" applyAlignment="1">
      <alignment vertical="center"/>
    </xf>
    <xf numFmtId="0" fontId="1" fillId="0" borderId="16" xfId="0" applyFont="1" applyBorder="1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11" xfId="0" applyFont="1" applyBorder="1" applyAlignment="1" applyProtection="1">
      <alignment vertical="center"/>
      <protection locked="0"/>
    </xf>
    <xf numFmtId="0" fontId="1" fillId="0" borderId="5" xfId="0" applyFont="1" applyBorder="1" applyAlignment="1" applyProtection="1">
      <alignment vertical="center"/>
      <protection locked="0"/>
    </xf>
    <xf numFmtId="0" fontId="1" fillId="0" borderId="29" xfId="0" applyFont="1" applyBorder="1" applyAlignment="1" applyProtection="1">
      <alignment vertical="center"/>
      <protection locked="0"/>
    </xf>
    <xf numFmtId="0" fontId="3" fillId="7" borderId="22" xfId="0" applyFont="1" applyFill="1" applyBorder="1" applyAlignment="1">
      <alignment horizontal="left" vertical="center" wrapText="1"/>
    </xf>
    <xf numFmtId="0" fontId="1" fillId="7" borderId="23" xfId="0" applyFont="1" applyFill="1" applyBorder="1" applyAlignment="1">
      <alignment horizontal="left" vertical="top"/>
    </xf>
    <xf numFmtId="0" fontId="1" fillId="7" borderId="24" xfId="0" applyFont="1" applyFill="1" applyBorder="1" applyAlignment="1">
      <alignment horizontal="left" vertical="top"/>
    </xf>
    <xf numFmtId="0" fontId="3" fillId="3" borderId="13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left" vertical="top"/>
    </xf>
    <xf numFmtId="0" fontId="3" fillId="3" borderId="13" xfId="0" applyFont="1" applyFill="1" applyBorder="1" applyAlignment="1">
      <alignment horizontal="left" vertical="center" wrapText="1"/>
    </xf>
    <xf numFmtId="0" fontId="15" fillId="9" borderId="22" xfId="0" applyFont="1" applyFill="1" applyBorder="1" applyAlignment="1">
      <alignment horizontal="center" vertical="center" wrapText="1"/>
    </xf>
    <xf numFmtId="0" fontId="15" fillId="9" borderId="23" xfId="0" applyFont="1" applyFill="1" applyBorder="1" applyAlignment="1">
      <alignment horizontal="center" vertical="center" wrapText="1"/>
    </xf>
    <xf numFmtId="0" fontId="15" fillId="9" borderId="24" xfId="0" applyFont="1" applyFill="1" applyBorder="1" applyAlignment="1">
      <alignment horizontal="center" vertical="center" wrapText="1"/>
    </xf>
    <xf numFmtId="0" fontId="1" fillId="9" borderId="22" xfId="0" applyFont="1" applyFill="1" applyBorder="1" applyAlignment="1">
      <alignment horizontal="center" vertical="top"/>
    </xf>
    <xf numFmtId="0" fontId="1" fillId="9" borderId="24" xfId="0" applyFont="1" applyFill="1" applyBorder="1" applyAlignment="1">
      <alignment horizontal="center" vertical="top"/>
    </xf>
    <xf numFmtId="0" fontId="1" fillId="2" borderId="22" xfId="0" applyFont="1" applyFill="1" applyBorder="1" applyAlignment="1" applyProtection="1">
      <alignment horizontal="center" vertical="top"/>
      <protection locked="0"/>
    </xf>
    <xf numFmtId="0" fontId="1" fillId="2" borderId="24" xfId="0" applyFont="1" applyFill="1" applyBorder="1" applyAlignment="1" applyProtection="1">
      <alignment horizontal="center" vertical="top"/>
      <protection locked="0"/>
    </xf>
    <xf numFmtId="0" fontId="1" fillId="2" borderId="23" xfId="0" applyFont="1" applyFill="1" applyBorder="1" applyAlignment="1" applyProtection="1">
      <alignment horizontal="center" vertical="top"/>
      <protection locked="0"/>
    </xf>
    <xf numFmtId="4" fontId="1" fillId="10" borderId="9" xfId="0" applyNumberFormat="1" applyFont="1" applyFill="1" applyBorder="1" applyAlignment="1" applyProtection="1">
      <alignment horizontal="right" vertical="center"/>
      <protection locked="0"/>
    </xf>
    <xf numFmtId="4" fontId="1" fillId="10" borderId="10" xfId="0" applyNumberFormat="1" applyFont="1" applyFill="1" applyBorder="1" applyAlignment="1" applyProtection="1">
      <alignment horizontal="right" vertical="center"/>
      <protection locked="0"/>
    </xf>
    <xf numFmtId="165" fontId="1" fillId="10" borderId="1" xfId="0" applyNumberFormat="1" applyFont="1" applyFill="1" applyBorder="1" applyAlignment="1" applyProtection="1">
      <alignment horizontal="center" vertical="center" wrapText="1"/>
      <protection locked="0"/>
    </xf>
    <xf numFmtId="165" fontId="1" fillId="10" borderId="1" xfId="0" applyNumberFormat="1" applyFont="1" applyFill="1" applyBorder="1" applyAlignment="1" applyProtection="1">
      <alignment horizontal="left" vertical="top"/>
      <protection locked="0"/>
    </xf>
    <xf numFmtId="49" fontId="1" fillId="10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10" borderId="1" xfId="0" applyNumberFormat="1" applyFont="1" applyFill="1" applyBorder="1" applyAlignment="1" applyProtection="1">
      <alignment horizontal="left" vertical="top"/>
      <protection locked="0"/>
    </xf>
    <xf numFmtId="0" fontId="1" fillId="10" borderId="1" xfId="0" applyFont="1" applyFill="1" applyBorder="1" applyAlignment="1" applyProtection="1">
      <alignment horizontal="left" vertical="center" wrapText="1"/>
      <protection locked="0"/>
    </xf>
    <xf numFmtId="0" fontId="1" fillId="10" borderId="1" xfId="0" applyFont="1" applyFill="1" applyBorder="1" applyAlignment="1" applyProtection="1">
      <alignment horizontal="left" vertical="top"/>
      <protection locked="0"/>
    </xf>
    <xf numFmtId="3" fontId="1" fillId="10" borderId="1" xfId="0" applyNumberFormat="1" applyFont="1" applyFill="1" applyBorder="1" applyAlignment="1" applyProtection="1">
      <alignment horizontal="right" vertical="center" wrapText="1"/>
      <protection locked="0"/>
    </xf>
    <xf numFmtId="3" fontId="1" fillId="10" borderId="1" xfId="0" applyNumberFormat="1" applyFont="1" applyFill="1" applyBorder="1" applyAlignment="1" applyProtection="1">
      <alignment horizontal="left" vertical="top"/>
      <protection locked="0"/>
    </xf>
    <xf numFmtId="0" fontId="1" fillId="2" borderId="11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top"/>
    </xf>
    <xf numFmtId="0" fontId="3" fillId="7" borderId="49" xfId="0" applyFont="1" applyFill="1" applyBorder="1" applyAlignment="1">
      <alignment horizontal="left" vertical="center" wrapText="1"/>
    </xf>
    <xf numFmtId="0" fontId="1" fillId="7" borderId="50" xfId="0" applyFont="1" applyFill="1" applyBorder="1" applyAlignment="1">
      <alignment horizontal="left" vertical="top"/>
    </xf>
    <xf numFmtId="0" fontId="3" fillId="3" borderId="1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/>
    </xf>
    <xf numFmtId="0" fontId="3" fillId="3" borderId="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12" xfId="0" applyFont="1" applyFill="1" applyBorder="1" applyAlignment="1">
      <alignment horizontal="left" vertical="center" wrapText="1"/>
    </xf>
    <xf numFmtId="166" fontId="1" fillId="2" borderId="1" xfId="0" applyNumberFormat="1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top"/>
    </xf>
    <xf numFmtId="4" fontId="1" fillId="2" borderId="9" xfId="0" applyNumberFormat="1" applyFont="1" applyFill="1" applyBorder="1" applyAlignment="1">
      <alignment horizontal="right" vertical="top"/>
    </xf>
    <xf numFmtId="4" fontId="1" fillId="2" borderId="10" xfId="0" applyNumberFormat="1" applyFont="1" applyFill="1" applyBorder="1" applyAlignment="1">
      <alignment horizontal="right" vertical="top"/>
    </xf>
    <xf numFmtId="0" fontId="1" fillId="3" borderId="1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top"/>
    </xf>
    <xf numFmtId="166" fontId="3" fillId="2" borderId="1" xfId="0" applyNumberFormat="1" applyFont="1" applyFill="1" applyBorder="1" applyAlignment="1">
      <alignment horizontal="right" vertical="center" wrapText="1"/>
    </xf>
    <xf numFmtId="166" fontId="1" fillId="2" borderId="1" xfId="0" applyNumberFormat="1" applyFont="1" applyFill="1" applyBorder="1" applyAlignment="1">
      <alignment horizontal="left" vertical="top"/>
    </xf>
    <xf numFmtId="166" fontId="3" fillId="0" borderId="9" xfId="0" applyNumberFormat="1" applyFont="1" applyBorder="1" applyAlignment="1">
      <alignment horizontal="right" vertical="center" wrapText="1"/>
    </xf>
    <xf numFmtId="166" fontId="3" fillId="0" borderId="10" xfId="0" applyNumberFormat="1" applyFont="1" applyBorder="1" applyAlignment="1">
      <alignment horizontal="right" vertical="center" wrapText="1"/>
    </xf>
    <xf numFmtId="3" fontId="1" fillId="2" borderId="1" xfId="0" applyNumberFormat="1" applyFont="1" applyFill="1" applyBorder="1" applyAlignment="1" applyProtection="1">
      <alignment horizontal="right" vertical="center" wrapText="1"/>
      <protection locked="0"/>
    </xf>
    <xf numFmtId="3" fontId="1" fillId="2" borderId="1" xfId="0" applyNumberFormat="1" applyFont="1" applyFill="1" applyBorder="1" applyAlignment="1" applyProtection="1">
      <alignment horizontal="left" vertical="top"/>
      <protection locked="0"/>
    </xf>
    <xf numFmtId="3" fontId="1" fillId="7" borderId="9" xfId="0" applyNumberFormat="1" applyFont="1" applyFill="1" applyBorder="1" applyAlignment="1">
      <alignment horizontal="center" vertical="top"/>
    </xf>
    <xf numFmtId="3" fontId="1" fillId="7" borderId="5" xfId="0" applyNumberFormat="1" applyFont="1" applyFill="1" applyBorder="1" applyAlignment="1">
      <alignment horizontal="center" vertical="top"/>
    </xf>
    <xf numFmtId="3" fontId="1" fillId="7" borderId="10" xfId="0" applyNumberFormat="1" applyFont="1" applyFill="1" applyBorder="1" applyAlignment="1">
      <alignment horizontal="center" vertical="top"/>
    </xf>
    <xf numFmtId="0" fontId="1" fillId="3" borderId="22" xfId="0" applyFont="1" applyFill="1" applyBorder="1" applyAlignment="1">
      <alignment horizontal="left" vertical="center" wrapText="1"/>
    </xf>
    <xf numFmtId="0" fontId="1" fillId="3" borderId="23" xfId="0" applyFont="1" applyFill="1" applyBorder="1" applyAlignment="1">
      <alignment horizontal="left" vertical="center" wrapText="1"/>
    </xf>
    <xf numFmtId="0" fontId="1" fillId="3" borderId="23" xfId="0" applyFont="1" applyFill="1" applyBorder="1" applyAlignment="1">
      <alignment horizontal="center" vertical="top"/>
    </xf>
    <xf numFmtId="0" fontId="1" fillId="3" borderId="24" xfId="0" applyFont="1" applyFill="1" applyBorder="1" applyAlignment="1">
      <alignment horizontal="center" vertical="top"/>
    </xf>
    <xf numFmtId="0" fontId="1" fillId="10" borderId="5" xfId="0" applyFont="1" applyFill="1" applyBorder="1" applyAlignment="1" applyProtection="1">
      <alignment horizontal="left" vertical="top"/>
      <protection locked="0"/>
    </xf>
    <xf numFmtId="0" fontId="1" fillId="10" borderId="10" xfId="0" applyFont="1" applyFill="1" applyBorder="1" applyAlignment="1" applyProtection="1">
      <alignment horizontal="left" vertical="top"/>
      <protection locked="0"/>
    </xf>
    <xf numFmtId="3" fontId="1" fillId="1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10" borderId="1" xfId="0" applyFont="1" applyFill="1" applyBorder="1" applyAlignment="1" applyProtection="1">
      <alignment horizontal="center" vertical="top"/>
      <protection locked="0"/>
    </xf>
    <xf numFmtId="4" fontId="1" fillId="2" borderId="9" xfId="0" applyNumberFormat="1" applyFont="1" applyFill="1" applyBorder="1" applyAlignment="1" applyProtection="1">
      <alignment horizontal="right" vertical="center" wrapText="1"/>
      <protection locked="0"/>
    </xf>
    <xf numFmtId="4" fontId="1" fillId="2" borderId="10" xfId="0" applyNumberFormat="1" applyFont="1" applyFill="1" applyBorder="1" applyAlignment="1" applyProtection="1">
      <alignment horizontal="right" vertical="center" wrapText="1"/>
      <protection locked="0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top"/>
    </xf>
    <xf numFmtId="0" fontId="1" fillId="3" borderId="9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3" borderId="10" xfId="0" applyFont="1" applyFill="1" applyBorder="1" applyAlignment="1">
      <alignment horizontal="left" vertical="center" wrapText="1"/>
    </xf>
    <xf numFmtId="3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top"/>
      <protection locked="0"/>
    </xf>
    <xf numFmtId="4" fontId="1" fillId="2" borderId="9" xfId="0" applyNumberFormat="1" applyFont="1" applyFill="1" applyBorder="1" applyAlignment="1" applyProtection="1">
      <alignment horizontal="right" vertical="top"/>
      <protection locked="0"/>
    </xf>
    <xf numFmtId="4" fontId="1" fillId="2" borderId="10" xfId="0" applyNumberFormat="1" applyFont="1" applyFill="1" applyBorder="1" applyAlignment="1" applyProtection="1">
      <alignment horizontal="right" vertical="top"/>
      <protection locked="0"/>
    </xf>
    <xf numFmtId="4" fontId="1" fillId="2" borderId="9" xfId="0" applyNumberFormat="1" applyFont="1" applyFill="1" applyBorder="1" applyAlignment="1">
      <alignment horizontal="right" vertical="center" wrapText="1"/>
    </xf>
    <xf numFmtId="4" fontId="1" fillId="2" borderId="10" xfId="0" applyNumberFormat="1" applyFont="1" applyFill="1" applyBorder="1" applyAlignment="1">
      <alignment horizontal="right" vertical="center" wrapText="1"/>
    </xf>
    <xf numFmtId="0" fontId="1" fillId="3" borderId="51" xfId="0" applyFont="1" applyFill="1" applyBorder="1" applyAlignment="1">
      <alignment horizontal="left" vertical="center" wrapText="1"/>
    </xf>
    <xf numFmtId="0" fontId="1" fillId="3" borderId="52" xfId="0" applyFont="1" applyFill="1" applyBorder="1" applyAlignment="1">
      <alignment horizontal="left" vertical="center" wrapText="1"/>
    </xf>
    <xf numFmtId="0" fontId="1" fillId="3" borderId="52" xfId="0" applyFont="1" applyFill="1" applyBorder="1" applyAlignment="1">
      <alignment horizontal="center" vertical="center" wrapText="1"/>
    </xf>
    <xf numFmtId="0" fontId="1" fillId="3" borderId="54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left" vertical="center" wrapText="1"/>
    </xf>
    <xf numFmtId="171" fontId="1" fillId="2" borderId="9" xfId="1" quotePrefix="1" applyNumberFormat="1" applyFont="1" applyFill="1" applyBorder="1" applyAlignment="1">
      <alignment horizontal="right" vertical="center"/>
    </xf>
    <xf numFmtId="171" fontId="1" fillId="2" borderId="10" xfId="1" applyNumberFormat="1" applyFont="1" applyFill="1" applyBorder="1" applyAlignment="1">
      <alignment horizontal="right" vertical="center"/>
    </xf>
    <xf numFmtId="0" fontId="1" fillId="3" borderId="21" xfId="0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left" vertical="center" wrapText="1"/>
    </xf>
    <xf numFmtId="0" fontId="1" fillId="3" borderId="25" xfId="0" applyFont="1" applyFill="1" applyBorder="1" applyAlignment="1">
      <alignment horizontal="left" vertical="center" wrapText="1"/>
    </xf>
    <xf numFmtId="0" fontId="4" fillId="3" borderId="15" xfId="0" applyFont="1" applyFill="1" applyBorder="1" applyAlignment="1">
      <alignment horizontal="left" vertical="center" wrapText="1"/>
    </xf>
    <xf numFmtId="0" fontId="1" fillId="10" borderId="15" xfId="0" applyFont="1" applyFill="1" applyBorder="1" applyAlignment="1" applyProtection="1">
      <alignment horizontal="center" vertical="center" wrapText="1"/>
      <protection locked="0"/>
    </xf>
    <xf numFmtId="3" fontId="1" fillId="7" borderId="53" xfId="0" applyNumberFormat="1" applyFont="1" applyFill="1" applyBorder="1" applyAlignment="1">
      <alignment horizontal="center" vertical="center" wrapText="1"/>
    </xf>
    <xf numFmtId="3" fontId="1" fillId="7" borderId="5" xfId="0" applyNumberFormat="1" applyFont="1" applyFill="1" applyBorder="1" applyAlignment="1">
      <alignment horizontal="center" vertical="center" wrapText="1"/>
    </xf>
    <xf numFmtId="3" fontId="1" fillId="7" borderId="10" xfId="0" applyNumberFormat="1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left" vertical="center" wrapText="1"/>
    </xf>
    <xf numFmtId="0" fontId="1" fillId="3" borderId="15" xfId="0" applyFont="1" applyFill="1" applyBorder="1" applyAlignment="1">
      <alignment horizontal="left" vertical="top"/>
    </xf>
    <xf numFmtId="0" fontId="1" fillId="3" borderId="22" xfId="0" applyFont="1" applyFill="1" applyBorder="1" applyAlignment="1">
      <alignment horizontal="left" vertical="top"/>
    </xf>
    <xf numFmtId="0" fontId="3" fillId="7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left" vertical="center" wrapText="1"/>
    </xf>
    <xf numFmtId="0" fontId="3" fillId="3" borderId="19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top"/>
    </xf>
    <xf numFmtId="0" fontId="1" fillId="3" borderId="35" xfId="0" applyFont="1" applyFill="1" applyBorder="1" applyAlignment="1">
      <alignment horizontal="left" vertical="top"/>
    </xf>
    <xf numFmtId="0" fontId="4" fillId="7" borderId="22" xfId="0" applyFont="1" applyFill="1" applyBorder="1" applyAlignment="1">
      <alignment horizontal="left" vertical="center" wrapText="1"/>
    </xf>
    <xf numFmtId="0" fontId="0" fillId="7" borderId="23" xfId="0" applyFill="1" applyBorder="1" applyAlignment="1">
      <alignment horizontal="left" vertical="top"/>
    </xf>
    <xf numFmtId="0" fontId="0" fillId="7" borderId="24" xfId="0" applyFill="1" applyBorder="1" applyAlignment="1">
      <alignment horizontal="left" vertical="top"/>
    </xf>
    <xf numFmtId="0" fontId="1" fillId="3" borderId="16" xfId="0" applyFont="1" applyFill="1" applyBorder="1" applyAlignment="1">
      <alignment horizontal="left" vertical="top"/>
    </xf>
    <xf numFmtId="0" fontId="3" fillId="3" borderId="38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left" vertical="top"/>
    </xf>
    <xf numFmtId="0" fontId="1" fillId="3" borderId="2" xfId="0" applyFont="1" applyFill="1" applyBorder="1" applyAlignment="1">
      <alignment horizontal="left" vertical="center" wrapText="1"/>
    </xf>
    <xf numFmtId="0" fontId="1" fillId="3" borderId="14" xfId="0" applyFont="1" applyFill="1" applyBorder="1" applyAlignment="1">
      <alignment horizontal="left" vertical="top"/>
    </xf>
    <xf numFmtId="0" fontId="3" fillId="3" borderId="34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1" fillId="7" borderId="21" xfId="0" applyFont="1" applyFill="1" applyBorder="1" applyAlignment="1">
      <alignment horizontal="left" vertical="center" wrapText="1"/>
    </xf>
    <xf numFmtId="0" fontId="1" fillId="7" borderId="11" xfId="0" applyFont="1" applyFill="1" applyBorder="1" applyAlignment="1">
      <alignment horizontal="left" vertical="center" wrapText="1"/>
    </xf>
    <xf numFmtId="0" fontId="1" fillId="7" borderId="6" xfId="0" applyFont="1" applyFill="1" applyBorder="1" applyAlignment="1">
      <alignment horizontal="left" vertical="center" wrapText="1"/>
    </xf>
    <xf numFmtId="171" fontId="1" fillId="2" borderId="21" xfId="1" quotePrefix="1" applyNumberFormat="1" applyFont="1" applyFill="1" applyBorder="1" applyAlignment="1">
      <alignment horizontal="right" vertical="center"/>
    </xf>
    <xf numFmtId="171" fontId="1" fillId="2" borderId="6" xfId="1" applyNumberFormat="1" applyFont="1" applyFill="1" applyBorder="1" applyAlignment="1">
      <alignment horizontal="right" vertical="center"/>
    </xf>
    <xf numFmtId="0" fontId="1" fillId="0" borderId="41" xfId="0" applyFont="1" applyBorder="1" applyAlignment="1">
      <alignment horizontal="left" vertical="center" wrapText="1"/>
    </xf>
    <xf numFmtId="0" fontId="1" fillId="0" borderId="42" xfId="0" applyFont="1" applyBorder="1" applyAlignment="1">
      <alignment horizontal="left" vertical="top"/>
    </xf>
    <xf numFmtId="0" fontId="1" fillId="0" borderId="43" xfId="0" applyFont="1" applyBorder="1" applyAlignment="1">
      <alignment horizontal="left" vertical="top"/>
    </xf>
    <xf numFmtId="0" fontId="1" fillId="2" borderId="44" xfId="0" applyFont="1" applyFill="1" applyBorder="1" applyAlignment="1">
      <alignment horizontal="left" vertical="center" wrapText="1"/>
    </xf>
    <xf numFmtId="0" fontId="1" fillId="3" borderId="45" xfId="0" applyFont="1" applyFill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 applyProtection="1">
      <alignment horizontal="left" vertical="top"/>
      <protection locked="0"/>
    </xf>
    <xf numFmtId="165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165" fontId="1" fillId="2" borderId="9" xfId="0" applyNumberFormat="1" applyFont="1" applyFill="1" applyBorder="1" applyAlignment="1" applyProtection="1">
      <alignment horizontal="left" vertical="top"/>
      <protection locked="0"/>
    </xf>
    <xf numFmtId="165" fontId="1" fillId="2" borderId="5" xfId="0" applyNumberFormat="1" applyFont="1" applyFill="1" applyBorder="1" applyAlignment="1" applyProtection="1">
      <alignment horizontal="center" vertical="center" wrapText="1"/>
      <protection locked="0"/>
    </xf>
    <xf numFmtId="165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165" fontId="1" fillId="2" borderId="14" xfId="0" applyNumberFormat="1" applyFont="1" applyFill="1" applyBorder="1" applyAlignment="1" applyProtection="1">
      <alignment horizontal="center" vertical="center" wrapText="1"/>
      <protection locked="0"/>
    </xf>
    <xf numFmtId="165" fontId="1" fillId="2" borderId="14" xfId="0" applyNumberFormat="1" applyFont="1" applyFill="1" applyBorder="1" applyAlignment="1" applyProtection="1">
      <alignment horizontal="left" vertical="top"/>
      <protection locked="0"/>
    </xf>
    <xf numFmtId="165" fontId="1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1" fillId="2" borderId="17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6" xfId="0" applyFont="1" applyFill="1" applyBorder="1" applyAlignment="1">
      <alignment horizontal="left" vertical="center" wrapText="1"/>
    </xf>
    <xf numFmtId="0" fontId="1" fillId="7" borderId="21" xfId="0" quotePrefix="1" applyFont="1" applyFill="1" applyBorder="1" applyAlignment="1">
      <alignment horizontal="left" vertical="center" wrapText="1"/>
    </xf>
    <xf numFmtId="0" fontId="1" fillId="7" borderId="11" xfId="0" quotePrefix="1" applyFont="1" applyFill="1" applyBorder="1" applyAlignment="1">
      <alignment horizontal="left" vertical="center" wrapText="1"/>
    </xf>
    <xf numFmtId="0" fontId="1" fillId="7" borderId="32" xfId="0" quotePrefix="1" applyFont="1" applyFill="1" applyBorder="1" applyAlignment="1">
      <alignment horizontal="left" vertical="center" wrapText="1"/>
    </xf>
    <xf numFmtId="0" fontId="1" fillId="7" borderId="33" xfId="0" quotePrefix="1" applyFont="1" applyFill="1" applyBorder="1" applyAlignment="1">
      <alignment horizontal="left" vertical="center" wrapText="1"/>
    </xf>
    <xf numFmtId="0" fontId="1" fillId="7" borderId="28" xfId="0" quotePrefix="1" applyFont="1" applyFill="1" applyBorder="1" applyAlignment="1">
      <alignment horizontal="left" vertical="center" wrapText="1"/>
    </xf>
    <xf numFmtId="0" fontId="4" fillId="7" borderId="22" xfId="0" quotePrefix="1" applyFont="1" applyFill="1" applyBorder="1" applyAlignment="1">
      <alignment horizontal="left" vertical="center" wrapText="1"/>
    </xf>
    <xf numFmtId="0" fontId="4" fillId="7" borderId="23" xfId="0" quotePrefix="1" applyFont="1" applyFill="1" applyBorder="1" applyAlignment="1">
      <alignment horizontal="left" vertical="center" wrapText="1"/>
    </xf>
    <xf numFmtId="0" fontId="4" fillId="7" borderId="24" xfId="0" quotePrefix="1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/>
    </xf>
    <xf numFmtId="0" fontId="1" fillId="8" borderId="14" xfId="0" applyFont="1" applyFill="1" applyBorder="1" applyAlignment="1">
      <alignment horizontal="center" vertical="center"/>
    </xf>
    <xf numFmtId="0" fontId="1" fillId="8" borderId="12" xfId="0" applyFont="1" applyFill="1" applyBorder="1" applyAlignment="1">
      <alignment horizontal="center" vertical="center"/>
    </xf>
    <xf numFmtId="0" fontId="1" fillId="0" borderId="14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 vertical="center" wrapText="1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171" fontId="1" fillId="2" borderId="14" xfId="1" quotePrefix="1" applyNumberFormat="1" applyFont="1" applyFill="1" applyBorder="1" applyAlignment="1">
      <alignment horizontal="right" vertical="center"/>
    </xf>
    <xf numFmtId="171" fontId="1" fillId="2" borderId="12" xfId="1" applyNumberFormat="1" applyFont="1" applyFill="1" applyBorder="1" applyAlignment="1">
      <alignment horizontal="right" vertical="center"/>
    </xf>
    <xf numFmtId="0" fontId="1" fillId="8" borderId="9" xfId="0" applyFont="1" applyFill="1" applyBorder="1" applyAlignment="1">
      <alignment horizontal="center" vertical="center"/>
    </xf>
    <xf numFmtId="0" fontId="1" fillId="8" borderId="10" xfId="0" applyFont="1" applyFill="1" applyBorder="1" applyAlignment="1">
      <alignment horizontal="center" vertical="center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" fillId="2" borderId="46" xfId="0" applyFont="1" applyFill="1" applyBorder="1" applyAlignment="1">
      <alignment horizontal="left" vertical="center" wrapText="1"/>
    </xf>
    <xf numFmtId="0" fontId="1" fillId="2" borderId="47" xfId="0" applyFont="1" applyFill="1" applyBorder="1" applyAlignment="1">
      <alignment horizontal="left" vertical="top"/>
    </xf>
    <xf numFmtId="0" fontId="1" fillId="2" borderId="48" xfId="0" applyFont="1" applyFill="1" applyBorder="1" applyAlignment="1">
      <alignment horizontal="left" vertical="top"/>
    </xf>
    <xf numFmtId="0" fontId="1" fillId="3" borderId="15" xfId="0" applyFont="1" applyFill="1" applyBorder="1" applyAlignment="1">
      <alignment horizontal="left" vertical="center" wrapText="1"/>
    </xf>
    <xf numFmtId="0" fontId="1" fillId="10" borderId="10" xfId="0" applyFont="1" applyFill="1" applyBorder="1" applyAlignment="1" applyProtection="1">
      <alignment horizontal="right" vertical="center" wrapText="1"/>
      <protection locked="0"/>
    </xf>
    <xf numFmtId="164" fontId="1" fillId="2" borderId="9" xfId="1" applyFont="1" applyFill="1" applyBorder="1" applyAlignment="1">
      <alignment horizontal="center" vertical="center" wrapText="1"/>
    </xf>
    <xf numFmtId="164" fontId="1" fillId="2" borderId="10" xfId="1" applyFont="1" applyFill="1" applyBorder="1" applyAlignment="1">
      <alignment horizontal="center" vertical="center" wrapText="1"/>
    </xf>
    <xf numFmtId="0" fontId="1" fillId="7" borderId="3" xfId="0" quotePrefix="1" applyFont="1" applyFill="1" applyBorder="1" applyAlignment="1">
      <alignment horizontal="left" vertical="center" wrapText="1"/>
    </xf>
    <xf numFmtId="0" fontId="1" fillId="7" borderId="3" xfId="0" applyFont="1" applyFill="1" applyBorder="1" applyAlignment="1">
      <alignment horizontal="left" vertical="center"/>
    </xf>
    <xf numFmtId="0" fontId="1" fillId="8" borderId="51" xfId="0" applyFont="1" applyFill="1" applyBorder="1" applyAlignment="1">
      <alignment horizontal="left" vertical="center"/>
    </xf>
    <xf numFmtId="0" fontId="1" fillId="8" borderId="52" xfId="0" applyFont="1" applyFill="1" applyBorder="1" applyAlignment="1">
      <alignment horizontal="left" vertical="center"/>
    </xf>
    <xf numFmtId="169" fontId="1" fillId="8" borderId="9" xfId="0" applyNumberFormat="1" applyFont="1" applyFill="1" applyBorder="1" applyAlignment="1">
      <alignment horizontal="center" vertical="center"/>
    </xf>
    <xf numFmtId="169" fontId="1" fillId="8" borderId="10" xfId="0" applyNumberFormat="1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 vertical="top"/>
    </xf>
    <xf numFmtId="0" fontId="1" fillId="2" borderId="45" xfId="0" applyFont="1" applyFill="1" applyBorder="1" applyAlignment="1">
      <alignment horizontal="left" vertical="top"/>
    </xf>
    <xf numFmtId="0" fontId="1" fillId="6" borderId="9" xfId="0" applyFont="1" applyFill="1" applyBorder="1" applyAlignment="1" applyProtection="1">
      <alignment horizontal="center" vertical="top"/>
      <protection hidden="1"/>
    </xf>
    <xf numFmtId="0" fontId="1" fillId="6" borderId="10" xfId="0" applyFont="1" applyFill="1" applyBorder="1" applyAlignment="1" applyProtection="1">
      <alignment horizontal="center" vertical="top"/>
      <protection hidden="1"/>
    </xf>
    <xf numFmtId="0" fontId="1" fillId="10" borderId="9" xfId="0" applyFont="1" applyFill="1" applyBorder="1" applyAlignment="1" applyProtection="1">
      <alignment horizontal="center" vertical="top"/>
      <protection locked="0"/>
    </xf>
    <xf numFmtId="0" fontId="1" fillId="10" borderId="10" xfId="0" applyFont="1" applyFill="1" applyBorder="1" applyAlignment="1" applyProtection="1">
      <alignment horizontal="center" vertical="top"/>
      <protection locked="0"/>
    </xf>
    <xf numFmtId="0" fontId="3" fillId="2" borderId="0" xfId="0" applyFont="1" applyFill="1" applyAlignment="1">
      <alignment horizontal="left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1" fillId="10" borderId="20" xfId="0" applyFont="1" applyFill="1" applyBorder="1" applyAlignment="1" applyProtection="1">
      <alignment horizontal="center" vertical="top"/>
      <protection locked="0"/>
    </xf>
    <xf numFmtId="0" fontId="1" fillId="10" borderId="17" xfId="0" applyFont="1" applyFill="1" applyBorder="1" applyAlignment="1" applyProtection="1">
      <alignment horizontal="center" vertical="top"/>
      <protection locked="0"/>
    </xf>
    <xf numFmtId="0" fontId="1" fillId="10" borderId="9" xfId="0" applyFont="1" applyFill="1" applyBorder="1" applyAlignment="1" applyProtection="1">
      <alignment horizontal="center" vertical="center" wrapText="1"/>
      <protection locked="0"/>
    </xf>
    <xf numFmtId="0" fontId="1" fillId="10" borderId="5" xfId="0" applyFont="1" applyFill="1" applyBorder="1" applyAlignment="1" applyProtection="1">
      <alignment horizontal="center" vertical="center" wrapText="1"/>
      <protection locked="0"/>
    </xf>
    <xf numFmtId="0" fontId="1" fillId="10" borderId="10" xfId="0" applyFont="1" applyFill="1" applyBorder="1" applyAlignment="1" applyProtection="1">
      <alignment horizontal="center" vertical="center" wrapText="1"/>
      <protection locked="0"/>
    </xf>
    <xf numFmtId="0" fontId="1" fillId="10" borderId="9" xfId="0" applyFont="1" applyFill="1" applyBorder="1" applyAlignment="1">
      <alignment horizontal="center" vertical="center" wrapText="1"/>
    </xf>
    <xf numFmtId="0" fontId="1" fillId="10" borderId="5" xfId="0" applyFont="1" applyFill="1" applyBorder="1" applyAlignment="1">
      <alignment horizontal="center" vertical="center" wrapText="1"/>
    </xf>
    <xf numFmtId="0" fontId="1" fillId="10" borderId="10" xfId="0" applyFont="1" applyFill="1" applyBorder="1" applyAlignment="1">
      <alignment horizontal="center" vertical="center" wrapText="1"/>
    </xf>
    <xf numFmtId="0" fontId="0" fillId="3" borderId="20" xfId="0" applyFill="1" applyBorder="1" applyAlignment="1">
      <alignment horizontal="center" vertical="top"/>
    </xf>
    <xf numFmtId="0" fontId="0" fillId="3" borderId="18" xfId="0" applyFill="1" applyBorder="1" applyAlignment="1">
      <alignment horizontal="center" vertical="top"/>
    </xf>
    <xf numFmtId="0" fontId="0" fillId="3" borderId="17" xfId="0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top"/>
    </xf>
    <xf numFmtId="0" fontId="1" fillId="2" borderId="0" xfId="0" applyFont="1" applyFill="1" applyAlignment="1">
      <alignment horizontal="right"/>
    </xf>
    <xf numFmtId="0" fontId="4" fillId="3" borderId="1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left" vertical="center" wrapText="1"/>
    </xf>
    <xf numFmtId="0" fontId="1" fillId="3" borderId="22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7" borderId="22" xfId="0" applyFont="1" applyFill="1" applyBorder="1" applyAlignment="1">
      <alignment horizontal="center" vertical="center"/>
    </xf>
    <xf numFmtId="0" fontId="1" fillId="7" borderId="24" xfId="0" applyFont="1" applyFill="1" applyBorder="1" applyAlignment="1">
      <alignment horizontal="center" vertical="center"/>
    </xf>
    <xf numFmtId="173" fontId="1" fillId="2" borderId="37" xfId="0" applyNumberFormat="1" applyFont="1" applyFill="1" applyBorder="1" applyAlignment="1" applyProtection="1">
      <alignment horizontal="center" vertical="center"/>
      <protection locked="0"/>
    </xf>
    <xf numFmtId="0" fontId="1" fillId="2" borderId="34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2" borderId="35" xfId="0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0" fontId="1" fillId="3" borderId="32" xfId="0" applyFont="1" applyFill="1" applyBorder="1" applyAlignment="1">
      <alignment horizontal="left" vertical="center"/>
    </xf>
    <xf numFmtId="0" fontId="1" fillId="3" borderId="33" xfId="0" applyFont="1" applyFill="1" applyBorder="1" applyAlignment="1">
      <alignment horizontal="left" vertical="top"/>
    </xf>
    <xf numFmtId="0" fontId="1" fillId="3" borderId="28" xfId="0" applyFont="1" applyFill="1" applyBorder="1" applyAlignment="1">
      <alignment horizontal="left" vertical="top"/>
    </xf>
    <xf numFmtId="0" fontId="1" fillId="3" borderId="33" xfId="0" applyFont="1" applyFill="1" applyBorder="1" applyAlignment="1">
      <alignment horizontal="left" vertical="center"/>
    </xf>
    <xf numFmtId="0" fontId="1" fillId="3" borderId="28" xfId="0" applyFont="1" applyFill="1" applyBorder="1" applyAlignment="1">
      <alignment horizontal="left" vertical="center"/>
    </xf>
    <xf numFmtId="0" fontId="1" fillId="0" borderId="22" xfId="0" applyFont="1" applyBorder="1" applyAlignment="1" applyProtection="1">
      <alignment horizontal="center" vertical="center"/>
      <protection locked="0"/>
    </xf>
    <xf numFmtId="0" fontId="1" fillId="0" borderId="24" xfId="0" applyFont="1" applyBorder="1" applyAlignment="1" applyProtection="1">
      <alignment horizontal="center" vertical="center"/>
      <protection locked="0"/>
    </xf>
    <xf numFmtId="0" fontId="1" fillId="6" borderId="22" xfId="0" applyFont="1" applyFill="1" applyBorder="1" applyAlignment="1" applyProtection="1">
      <alignment horizontal="center" vertical="center"/>
      <protection locked="0"/>
    </xf>
    <xf numFmtId="0" fontId="1" fillId="6" borderId="24" xfId="0" applyFont="1" applyFill="1" applyBorder="1" applyAlignment="1" applyProtection="1">
      <alignment horizontal="center" vertical="center"/>
      <protection locked="0"/>
    </xf>
    <xf numFmtId="0" fontId="23" fillId="2" borderId="22" xfId="0" applyFont="1" applyFill="1" applyBorder="1" applyAlignment="1" applyProtection="1">
      <alignment horizontal="center" vertical="center"/>
      <protection locked="0"/>
    </xf>
    <xf numFmtId="0" fontId="23" fillId="2" borderId="23" xfId="0" applyFont="1" applyFill="1" applyBorder="1" applyAlignment="1" applyProtection="1">
      <alignment horizontal="center" vertical="center"/>
      <protection locked="0"/>
    </xf>
    <xf numFmtId="0" fontId="23" fillId="2" borderId="24" xfId="0" applyFont="1" applyFill="1" applyBorder="1" applyAlignment="1" applyProtection="1">
      <alignment horizontal="center" vertical="center"/>
      <protection locked="0"/>
    </xf>
    <xf numFmtId="0" fontId="1" fillId="7" borderId="15" xfId="0" applyFont="1" applyFill="1" applyBorder="1" applyAlignment="1">
      <alignment horizontal="left" vertical="center"/>
    </xf>
    <xf numFmtId="0" fontId="1" fillId="6" borderId="22" xfId="0" applyFont="1" applyFill="1" applyBorder="1" applyAlignment="1" applyProtection="1">
      <alignment horizontal="left" vertical="center"/>
      <protection locked="0"/>
    </xf>
    <xf numFmtId="0" fontId="1" fillId="6" borderId="23" xfId="0" applyFont="1" applyFill="1" applyBorder="1" applyAlignment="1" applyProtection="1">
      <alignment horizontal="left" vertical="center"/>
      <protection locked="0"/>
    </xf>
    <xf numFmtId="0" fontId="1" fillId="6" borderId="24" xfId="0" applyFont="1" applyFill="1" applyBorder="1" applyAlignment="1" applyProtection="1">
      <alignment horizontal="left" vertical="center"/>
      <protection locked="0"/>
    </xf>
    <xf numFmtId="0" fontId="19" fillId="7" borderId="38" xfId="0" applyFont="1" applyFill="1" applyBorder="1" applyAlignment="1">
      <alignment horizontal="left" vertical="center"/>
    </xf>
    <xf numFmtId="0" fontId="19" fillId="7" borderId="0" xfId="0" applyFont="1" applyFill="1" applyAlignment="1">
      <alignment horizontal="left" vertical="center"/>
    </xf>
    <xf numFmtId="0" fontId="19" fillId="7" borderId="39" xfId="0" applyFont="1" applyFill="1" applyBorder="1" applyAlignment="1">
      <alignment horizontal="left" vertical="center"/>
    </xf>
    <xf numFmtId="0" fontId="0" fillId="6" borderId="38" xfId="0" applyFill="1" applyBorder="1" applyAlignment="1" applyProtection="1">
      <alignment horizontal="left" vertical="center"/>
      <protection locked="0"/>
    </xf>
    <xf numFmtId="0" fontId="0" fillId="6" borderId="39" xfId="0" applyFill="1" applyBorder="1" applyAlignment="1" applyProtection="1">
      <alignment horizontal="left" vertical="center"/>
      <protection locked="0"/>
    </xf>
    <xf numFmtId="0" fontId="19" fillId="3" borderId="40" xfId="0" applyFont="1" applyFill="1" applyBorder="1" applyAlignment="1">
      <alignment horizontal="left" vertical="center"/>
    </xf>
    <xf numFmtId="0" fontId="1" fillId="3" borderId="15" xfId="0" applyFont="1" applyFill="1" applyBorder="1" applyAlignment="1">
      <alignment horizontal="left" vertical="center"/>
    </xf>
    <xf numFmtId="0" fontId="1" fillId="7" borderId="22" xfId="0" applyFont="1" applyFill="1" applyBorder="1" applyAlignment="1">
      <alignment horizontal="left" vertical="center"/>
    </xf>
    <xf numFmtId="0" fontId="1" fillId="7" borderId="23" xfId="0" applyFont="1" applyFill="1" applyBorder="1" applyAlignment="1">
      <alignment horizontal="left" vertical="center"/>
    </xf>
    <xf numFmtId="0" fontId="1" fillId="7" borderId="24" xfId="0" applyFont="1" applyFill="1" applyBorder="1" applyAlignment="1">
      <alignment horizontal="left" vertical="center"/>
    </xf>
    <xf numFmtId="0" fontId="19" fillId="3" borderId="15" xfId="0" applyFont="1" applyFill="1" applyBorder="1" applyAlignment="1">
      <alignment horizontal="left" vertical="center"/>
    </xf>
    <xf numFmtId="0" fontId="1" fillId="2" borderId="9" xfId="0" applyFont="1" applyFill="1" applyBorder="1" applyAlignment="1" applyProtection="1">
      <alignment horizontal="center" vertical="top"/>
      <protection locked="0"/>
    </xf>
    <xf numFmtId="0" fontId="1" fillId="2" borderId="10" xfId="0" applyFont="1" applyFill="1" applyBorder="1" applyAlignment="1" applyProtection="1">
      <alignment horizontal="center" vertical="top"/>
      <protection locked="0"/>
    </xf>
    <xf numFmtId="0" fontId="0" fillId="3" borderId="2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top"/>
    </xf>
    <xf numFmtId="0" fontId="0" fillId="3" borderId="14" xfId="0" applyFill="1" applyBorder="1" applyAlignment="1">
      <alignment horizontal="left" vertical="top"/>
    </xf>
    <xf numFmtId="0" fontId="1" fillId="2" borderId="20" xfId="0" applyFont="1" applyFill="1" applyBorder="1" applyAlignment="1" applyProtection="1">
      <alignment horizontal="center" vertical="top"/>
      <protection locked="0"/>
    </xf>
    <xf numFmtId="0" fontId="1" fillId="2" borderId="17" xfId="0" applyFont="1" applyFill="1" applyBorder="1" applyAlignment="1" applyProtection="1">
      <alignment horizontal="center" vertical="top"/>
      <protection locked="0"/>
    </xf>
    <xf numFmtId="0" fontId="1" fillId="2" borderId="10" xfId="0" applyFont="1" applyFill="1" applyBorder="1" applyAlignment="1" applyProtection="1">
      <alignment horizontal="right" vertical="center" wrapText="1"/>
      <protection locked="0"/>
    </xf>
    <xf numFmtId="0" fontId="1" fillId="3" borderId="23" xfId="0" applyFont="1" applyFill="1" applyBorder="1" applyAlignment="1">
      <alignment horizontal="right" vertical="top"/>
    </xf>
    <xf numFmtId="0" fontId="1" fillId="3" borderId="24" xfId="0" applyFont="1" applyFill="1" applyBorder="1" applyAlignment="1">
      <alignment horizontal="right" vertical="top"/>
    </xf>
    <xf numFmtId="0" fontId="1" fillId="6" borderId="5" xfId="0" applyFont="1" applyFill="1" applyBorder="1" applyAlignment="1" applyProtection="1">
      <alignment horizontal="left" vertical="top"/>
      <protection locked="0"/>
    </xf>
    <xf numFmtId="0" fontId="1" fillId="6" borderId="10" xfId="0" applyFont="1" applyFill="1" applyBorder="1" applyAlignment="1" applyProtection="1">
      <alignment horizontal="left" vertical="top"/>
      <protection locked="0"/>
    </xf>
    <xf numFmtId="0" fontId="1" fillId="3" borderId="21" xfId="0" applyFont="1" applyFill="1" applyBorder="1" applyAlignment="1">
      <alignment horizontal="left" vertical="top"/>
    </xf>
    <xf numFmtId="0" fontId="1" fillId="3" borderId="11" xfId="0" applyFont="1" applyFill="1" applyBorder="1" applyAlignment="1">
      <alignment horizontal="right" vertical="center" wrapText="1"/>
    </xf>
    <xf numFmtId="3" fontId="1" fillId="2" borderId="9" xfId="0" applyNumberFormat="1" applyFont="1" applyFill="1" applyBorder="1" applyAlignment="1" applyProtection="1">
      <alignment horizontal="center" vertical="center"/>
      <protection locked="0"/>
    </xf>
    <xf numFmtId="3" fontId="1" fillId="2" borderId="10" xfId="0" applyNumberFormat="1" applyFont="1" applyFill="1" applyBorder="1" applyAlignment="1" applyProtection="1">
      <alignment horizontal="center" vertical="center"/>
      <protection locked="0"/>
    </xf>
    <xf numFmtId="3" fontId="3" fillId="2" borderId="1" xfId="0" applyNumberFormat="1" applyFont="1" applyFill="1" applyBorder="1" applyAlignment="1">
      <alignment horizontal="right" vertical="center" wrapText="1"/>
    </xf>
    <xf numFmtId="3" fontId="1" fillId="2" borderId="1" xfId="0" applyNumberFormat="1" applyFont="1" applyFill="1" applyBorder="1" applyAlignment="1">
      <alignment horizontal="left" vertical="top"/>
    </xf>
    <xf numFmtId="0" fontId="3" fillId="3" borderId="9" xfId="0" applyFont="1" applyFill="1" applyBorder="1" applyAlignment="1">
      <alignment horizontal="left" vertical="center" wrapText="1"/>
    </xf>
    <xf numFmtId="165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65" fontId="1" fillId="2" borderId="1" xfId="0" applyNumberFormat="1" applyFont="1" applyFill="1" applyBorder="1" applyAlignment="1" applyProtection="1">
      <alignment horizontal="left" vertical="top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 applyProtection="1">
      <alignment horizontal="left" vertical="top"/>
      <protection locked="0"/>
    </xf>
    <xf numFmtId="165" fontId="1" fillId="2" borderId="9" xfId="0" applyNumberFormat="1" applyFont="1" applyFill="1" applyBorder="1" applyAlignment="1" applyProtection="1">
      <alignment horizontal="center" vertical="center"/>
      <protection locked="0"/>
    </xf>
    <xf numFmtId="165" fontId="1" fillId="2" borderId="5" xfId="0" applyNumberFormat="1" applyFont="1" applyFill="1" applyBorder="1" applyAlignment="1" applyProtection="1">
      <alignment horizontal="center" vertical="center"/>
      <protection locked="0"/>
    </xf>
    <xf numFmtId="165" fontId="1" fillId="2" borderId="10" xfId="0" applyNumberFormat="1" applyFont="1" applyFill="1" applyBorder="1" applyAlignment="1" applyProtection="1">
      <alignment horizontal="center" vertical="center"/>
      <protection locked="0"/>
    </xf>
    <xf numFmtId="20" fontId="0" fillId="0" borderId="9" xfId="0" applyNumberFormat="1" applyBorder="1" applyAlignment="1" applyProtection="1">
      <alignment horizontal="center" vertical="center" wrapText="1"/>
      <protection locked="0"/>
    </xf>
    <xf numFmtId="0" fontId="0" fillId="0" borderId="29" xfId="0" applyBorder="1" applyAlignment="1" applyProtection="1">
      <alignment horizontal="center" vertical="center" wrapText="1"/>
      <protection locked="0"/>
    </xf>
    <xf numFmtId="0" fontId="1" fillId="4" borderId="5" xfId="0" applyFont="1" applyFill="1" applyBorder="1" applyAlignment="1">
      <alignment vertical="center"/>
    </xf>
    <xf numFmtId="0" fontId="1" fillId="4" borderId="4" xfId="0" applyFont="1" applyFill="1" applyBorder="1" applyAlignment="1">
      <alignment vertical="center"/>
    </xf>
    <xf numFmtId="0" fontId="1" fillId="0" borderId="14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2" borderId="25" xfId="0" applyFont="1" applyFill="1" applyBorder="1" applyAlignment="1">
      <alignment horizontal="left" vertical="top"/>
    </xf>
    <xf numFmtId="0" fontId="1" fillId="6" borderId="15" xfId="0" applyFont="1" applyFill="1" applyBorder="1" applyAlignment="1" applyProtection="1">
      <alignment horizontal="center" vertical="center" wrapText="1"/>
      <protection locked="0"/>
    </xf>
    <xf numFmtId="165" fontId="1" fillId="2" borderId="20" xfId="0" applyNumberFormat="1" applyFont="1" applyFill="1" applyBorder="1" applyAlignment="1" applyProtection="1">
      <alignment horizontal="center" vertical="center"/>
      <protection locked="0"/>
    </xf>
    <xf numFmtId="165" fontId="1" fillId="2" borderId="18" xfId="0" applyNumberFormat="1" applyFont="1" applyFill="1" applyBorder="1" applyAlignment="1" applyProtection="1">
      <alignment horizontal="center" vertical="center"/>
      <protection locked="0"/>
    </xf>
    <xf numFmtId="165" fontId="1" fillId="2" borderId="17" xfId="0" applyNumberFormat="1" applyFont="1" applyFill="1" applyBorder="1" applyAlignment="1" applyProtection="1">
      <alignment horizontal="center" vertical="center"/>
      <protection locked="0"/>
    </xf>
    <xf numFmtId="20" fontId="0" fillId="0" borderId="20" xfId="0" applyNumberFormat="1" applyBorder="1" applyAlignment="1" applyProtection="1">
      <alignment horizontal="center" vertical="center" wrapText="1"/>
      <protection locked="0"/>
    </xf>
    <xf numFmtId="0" fontId="0" fillId="0" borderId="17" xfId="0" applyBorder="1" applyAlignment="1" applyProtection="1">
      <alignment horizontal="center" vertical="center" wrapText="1"/>
      <protection locked="0"/>
    </xf>
    <xf numFmtId="0" fontId="3" fillId="2" borderId="4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top"/>
    </xf>
    <xf numFmtId="0" fontId="1" fillId="3" borderId="30" xfId="0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left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/>
    </xf>
    <xf numFmtId="171" fontId="1" fillId="2" borderId="9" xfId="1" applyNumberFormat="1" applyFont="1" applyFill="1" applyBorder="1" applyAlignment="1">
      <alignment horizontal="right" vertical="center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top"/>
    </xf>
    <xf numFmtId="0" fontId="1" fillId="2" borderId="1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top"/>
    </xf>
    <xf numFmtId="0" fontId="0" fillId="2" borderId="0" xfId="0" applyFill="1" applyAlignment="1">
      <alignment horizontal="left" vertical="top"/>
    </xf>
    <xf numFmtId="0" fontId="3" fillId="3" borderId="32" xfId="0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right" vertical="top"/>
    </xf>
    <xf numFmtId="0" fontId="8" fillId="0" borderId="8" xfId="0" applyFont="1" applyBorder="1" applyAlignment="1">
      <alignment horizontal="left" vertical="center" wrapText="1"/>
    </xf>
    <xf numFmtId="168" fontId="14" fillId="2" borderId="0" xfId="1" applyNumberFormat="1" applyFont="1" applyFill="1" applyAlignment="1">
      <alignment horizontal="left" vertical="top"/>
    </xf>
    <xf numFmtId="0" fontId="1" fillId="2" borderId="11" xfId="0" applyFont="1" applyFill="1" applyBorder="1" applyAlignment="1">
      <alignment horizontal="right"/>
    </xf>
    <xf numFmtId="0" fontId="1" fillId="3" borderId="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 applyProtection="1">
      <alignment horizontal="left" vertical="top"/>
      <protection locked="0"/>
    </xf>
    <xf numFmtId="0" fontId="1" fillId="7" borderId="7" xfId="0" applyFont="1" applyFill="1" applyBorder="1" applyAlignment="1">
      <alignment horizontal="left" vertical="center" wrapText="1"/>
    </xf>
    <xf numFmtId="0" fontId="1" fillId="7" borderId="13" xfId="0" applyFont="1" applyFill="1" applyBorder="1" applyAlignment="1">
      <alignment horizontal="left" vertical="top"/>
    </xf>
    <xf numFmtId="0" fontId="1" fillId="7" borderId="13" xfId="0" applyFont="1" applyFill="1" applyBorder="1" applyAlignment="1">
      <alignment horizontal="left" vertical="center" wrapText="1"/>
    </xf>
    <xf numFmtId="0" fontId="1" fillId="7" borderId="16" xfId="0" applyFont="1" applyFill="1" applyBorder="1" applyAlignment="1">
      <alignment horizontal="left" vertical="center" wrapText="1"/>
    </xf>
    <xf numFmtId="0" fontId="1" fillId="7" borderId="16" xfId="0" applyFont="1" applyFill="1" applyBorder="1" applyAlignment="1">
      <alignment horizontal="left" vertical="top"/>
    </xf>
    <xf numFmtId="0" fontId="3" fillId="2" borderId="22" xfId="0" applyFont="1" applyFill="1" applyBorder="1" applyAlignment="1" applyProtection="1">
      <alignment horizontal="left" vertical="center" wrapText="1"/>
      <protection locked="0"/>
    </xf>
    <xf numFmtId="0" fontId="3" fillId="2" borderId="23" xfId="0" applyFont="1" applyFill="1" applyBorder="1" applyAlignment="1" applyProtection="1">
      <alignment horizontal="left" vertical="center" wrapText="1"/>
      <protection locked="0"/>
    </xf>
    <xf numFmtId="0" fontId="3" fillId="2" borderId="24" xfId="0" applyFont="1" applyFill="1" applyBorder="1" applyAlignment="1" applyProtection="1">
      <alignment horizontal="left" vertical="center" wrapText="1"/>
      <protection locked="0"/>
    </xf>
    <xf numFmtId="0" fontId="1" fillId="7" borderId="25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/>
    </xf>
    <xf numFmtId="4" fontId="1" fillId="2" borderId="1" xfId="0" applyNumberFormat="1" applyFont="1" applyFill="1" applyBorder="1" applyAlignment="1" applyProtection="1">
      <alignment horizontal="right" vertical="center" wrapText="1"/>
      <protection locked="0"/>
    </xf>
    <xf numFmtId="165" fontId="1" fillId="2" borderId="5" xfId="0" applyNumberFormat="1" applyFont="1" applyFill="1" applyBorder="1" applyAlignment="1" applyProtection="1">
      <alignment horizontal="left" vertical="top"/>
      <protection locked="0"/>
    </xf>
    <xf numFmtId="0" fontId="3" fillId="3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/>
    </xf>
    <xf numFmtId="4" fontId="1" fillId="6" borderId="1" xfId="0" applyNumberFormat="1" applyFont="1" applyFill="1" applyBorder="1" applyAlignment="1" applyProtection="1">
      <alignment horizontal="right" vertical="center" wrapText="1"/>
      <protection locked="0"/>
    </xf>
    <xf numFmtId="0" fontId="1" fillId="6" borderId="1" xfId="0" applyFont="1" applyFill="1" applyBorder="1" applyAlignment="1" applyProtection="1">
      <alignment horizontal="left" vertical="top"/>
      <protection locked="0"/>
    </xf>
    <xf numFmtId="0" fontId="1" fillId="3" borderId="9" xfId="0" applyFont="1" applyFill="1" applyBorder="1" applyAlignment="1">
      <alignment horizontal="left" vertical="top"/>
    </xf>
    <xf numFmtId="0" fontId="1" fillId="3" borderId="5" xfId="0" applyFont="1" applyFill="1" applyBorder="1" applyAlignment="1">
      <alignment horizontal="right" vertical="center" wrapText="1"/>
    </xf>
    <xf numFmtId="0" fontId="1" fillId="4" borderId="5" xfId="0" applyFont="1" applyFill="1" applyBorder="1"/>
    <xf numFmtId="0" fontId="1" fillId="4" borderId="10" xfId="0" applyFont="1" applyFill="1" applyBorder="1"/>
    <xf numFmtId="0" fontId="1" fillId="0" borderId="9" xfId="0" applyFont="1" applyBorder="1" applyProtection="1">
      <protection locked="0"/>
    </xf>
    <xf numFmtId="0" fontId="1" fillId="0" borderId="5" xfId="0" applyFont="1" applyBorder="1" applyProtection="1">
      <protection locked="0"/>
    </xf>
    <xf numFmtId="0" fontId="1" fillId="0" borderId="10" xfId="0" applyFont="1" applyBorder="1" applyProtection="1">
      <protection locked="0"/>
    </xf>
    <xf numFmtId="165" fontId="1" fillId="2" borderId="1" xfId="0" applyNumberFormat="1" applyFont="1" applyFill="1" applyBorder="1" applyAlignment="1" applyProtection="1">
      <alignment horizontal="left" vertical="center" wrapText="1"/>
      <protection locked="0"/>
    </xf>
    <xf numFmtId="49" fontId="1" fillId="2" borderId="1" xfId="0" applyNumberFormat="1" applyFont="1" applyFill="1" applyBorder="1" applyAlignment="1" applyProtection="1">
      <alignment horizontal="left" vertical="center" wrapText="1"/>
      <protection locked="0"/>
    </xf>
    <xf numFmtId="0" fontId="9" fillId="0" borderId="8" xfId="0" applyFont="1" applyBorder="1" applyAlignment="1">
      <alignment horizontal="left" vertical="top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165" fontId="1" fillId="2" borderId="2" xfId="0" applyNumberFormat="1" applyFont="1" applyFill="1" applyBorder="1" applyAlignment="1" applyProtection="1">
      <alignment horizontal="left" vertical="center" wrapText="1"/>
      <protection locked="0"/>
    </xf>
    <xf numFmtId="165" fontId="1" fillId="2" borderId="2" xfId="0" applyNumberFormat="1" applyFont="1" applyFill="1" applyBorder="1" applyAlignment="1" applyProtection="1">
      <alignment horizontal="left" vertical="top"/>
      <protection locked="0"/>
    </xf>
    <xf numFmtId="49" fontId="1" fillId="2" borderId="2" xfId="0" applyNumberFormat="1" applyFont="1" applyFill="1" applyBorder="1" applyAlignment="1" applyProtection="1">
      <alignment horizontal="left" vertical="center" wrapText="1"/>
      <protection locked="0"/>
    </xf>
    <xf numFmtId="49" fontId="1" fillId="2" borderId="2" xfId="0" applyNumberFormat="1" applyFont="1" applyFill="1" applyBorder="1" applyAlignment="1" applyProtection="1">
      <alignment horizontal="left" vertical="top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3" fillId="2" borderId="11" xfId="0" applyFont="1" applyFill="1" applyBorder="1" applyAlignment="1">
      <alignment horizontal="left" vertical="center" wrapText="1"/>
    </xf>
  </cellXfs>
  <cellStyles count="2">
    <cellStyle name="Komma" xfId="1" builtinId="3"/>
    <cellStyle name="Normal" xfId="0" builtinId="0"/>
  </cellStyles>
  <dxfs count="0"/>
  <tableStyles count="0" defaultTableStyle="TableStyleMedium9" defaultPivotStyle="PivotStyleLight16"/>
  <colors>
    <mruColors>
      <color rgb="FFDDDF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P103"/>
  <sheetViews>
    <sheetView showGridLines="0" tabSelected="1" zoomScale="90" zoomScaleNormal="90" workbookViewId="0">
      <selection activeCell="R5" sqref="R5:S5"/>
    </sheetView>
  </sheetViews>
  <sheetFormatPr baseColWidth="10" defaultColWidth="9.140625" defaultRowHeight="12.75" x14ac:dyDescent="0.2"/>
  <cols>
    <col min="1" max="1" width="3.42578125" style="6" customWidth="1"/>
    <col min="2" max="2" width="12" style="6" customWidth="1"/>
    <col min="3" max="3" width="8.85546875" style="6" customWidth="1"/>
    <col min="4" max="4" width="4.7109375" style="6" customWidth="1"/>
    <col min="5" max="5" width="11" style="6" customWidth="1"/>
    <col min="6" max="6" width="4.7109375" style="6" customWidth="1"/>
    <col min="7" max="7" width="12.140625" style="6" customWidth="1"/>
    <col min="8" max="8" width="13.5703125" style="6" customWidth="1"/>
    <col min="9" max="9" width="6.140625" style="6" customWidth="1"/>
    <col min="10" max="10" width="6.42578125" style="6" customWidth="1"/>
    <col min="11" max="11" width="11.28515625" style="6" customWidth="1"/>
    <col min="12" max="12" width="11.85546875" style="6" customWidth="1"/>
    <col min="13" max="13" width="4.140625" style="6" customWidth="1"/>
    <col min="14" max="14" width="9.140625" style="6" customWidth="1"/>
    <col min="15" max="15" width="4.140625" style="6" customWidth="1"/>
    <col min="16" max="16" width="4" style="6" customWidth="1"/>
    <col min="17" max="17" width="6.140625" style="6" customWidth="1"/>
    <col min="18" max="18" width="4.140625" style="6" customWidth="1"/>
    <col min="19" max="19" width="11" style="6" customWidth="1"/>
    <col min="20" max="20" width="12.85546875" style="6" customWidth="1"/>
    <col min="21" max="21" width="12.7109375" style="6" customWidth="1"/>
    <col min="22" max="22" width="18.28515625" style="87" customWidth="1"/>
    <col min="23" max="23" width="18" style="87" customWidth="1"/>
    <col min="24" max="25" width="9.140625" style="87"/>
    <col min="26" max="26" width="14.28515625" style="87" customWidth="1"/>
    <col min="27" max="36" width="9.140625" style="87"/>
    <col min="37" max="16384" width="9.140625" style="6"/>
  </cols>
  <sheetData>
    <row r="1" spans="1:42" ht="26.45" customHeight="1" x14ac:dyDescent="0.2">
      <c r="A1" s="174" t="s">
        <v>13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5">
        <v>2025</v>
      </c>
      <c r="U1" s="175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129"/>
      <c r="AH1" s="129"/>
      <c r="AI1" s="129"/>
      <c r="AJ1" s="129"/>
      <c r="AK1" s="129"/>
      <c r="AL1" s="129"/>
      <c r="AM1" s="129"/>
      <c r="AN1" s="129"/>
      <c r="AO1" s="129"/>
      <c r="AP1" s="129"/>
    </row>
    <row r="2" spans="1:42" ht="26.45" customHeight="1" x14ac:dyDescent="0.2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3"/>
      <c r="U2" s="103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129"/>
      <c r="AH2" s="129"/>
      <c r="AI2" s="129"/>
      <c r="AJ2" s="129"/>
      <c r="AK2" s="129"/>
      <c r="AL2" s="129"/>
      <c r="AM2" s="129"/>
      <c r="AN2" s="129"/>
      <c r="AO2" s="129"/>
      <c r="AP2" s="129"/>
    </row>
    <row r="3" spans="1:42" ht="26.45" customHeight="1" x14ac:dyDescent="0.2">
      <c r="A3" s="102"/>
      <c r="B3" s="161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03"/>
      <c r="U3" s="103"/>
      <c r="V3" s="144">
        <v>0.99998842592592585</v>
      </c>
      <c r="W3" s="144" t="s">
        <v>158</v>
      </c>
      <c r="X3" s="88" t="s">
        <v>159</v>
      </c>
      <c r="Y3" s="88"/>
      <c r="Z3" s="88"/>
      <c r="AA3" s="88"/>
      <c r="AB3" s="88"/>
      <c r="AC3" s="88"/>
      <c r="AD3" s="88"/>
      <c r="AE3" s="88"/>
      <c r="AF3" s="88"/>
      <c r="AG3" s="129"/>
      <c r="AH3" s="129"/>
      <c r="AI3" s="129"/>
      <c r="AJ3" s="129"/>
      <c r="AK3" s="129"/>
      <c r="AL3" s="129"/>
      <c r="AM3" s="129"/>
      <c r="AN3" s="129"/>
      <c r="AO3" s="129"/>
      <c r="AP3" s="129"/>
    </row>
    <row r="4" spans="1:42" ht="16.7" customHeight="1" x14ac:dyDescent="0.2">
      <c r="A4" s="176" t="s">
        <v>85</v>
      </c>
      <c r="B4" s="177"/>
      <c r="C4" s="178" t="s">
        <v>56</v>
      </c>
      <c r="D4" s="179"/>
      <c r="E4" s="179"/>
      <c r="F4" s="179"/>
      <c r="G4" s="179"/>
      <c r="H4" s="179"/>
      <c r="I4" s="179"/>
      <c r="J4" s="179"/>
      <c r="K4" s="180"/>
      <c r="L4" s="181" t="s">
        <v>45</v>
      </c>
      <c r="M4" s="182"/>
      <c r="N4" s="183"/>
      <c r="O4" s="184"/>
      <c r="P4" s="185"/>
      <c r="Q4" s="55" t="s">
        <v>1</v>
      </c>
      <c r="R4" s="186"/>
      <c r="S4" s="187"/>
      <c r="T4" s="188" t="s">
        <v>122</v>
      </c>
      <c r="U4" s="189"/>
      <c r="V4" s="145" t="s">
        <v>156</v>
      </c>
      <c r="W4" s="145">
        <v>940</v>
      </c>
      <c r="X4" s="146">
        <v>617</v>
      </c>
      <c r="Y4" s="145"/>
      <c r="Z4" s="145"/>
      <c r="AA4" s="145"/>
      <c r="AB4" s="145"/>
      <c r="AC4" s="145"/>
      <c r="AD4" s="145"/>
      <c r="AE4" s="159"/>
      <c r="AF4" s="159"/>
      <c r="AG4" s="160"/>
      <c r="AH4" s="160"/>
      <c r="AI4" s="129"/>
      <c r="AJ4" s="129"/>
      <c r="AK4" s="129"/>
      <c r="AL4" s="129"/>
      <c r="AM4" s="129"/>
      <c r="AN4" s="129"/>
      <c r="AO4" s="129"/>
      <c r="AP4" s="129"/>
    </row>
    <row r="5" spans="1:42" ht="16.7" customHeight="1" x14ac:dyDescent="0.2">
      <c r="A5" s="190" t="s">
        <v>74</v>
      </c>
      <c r="B5" s="202"/>
      <c r="C5" s="203"/>
      <c r="D5" s="204"/>
      <c r="E5" s="205"/>
      <c r="F5" s="206"/>
      <c r="G5" s="206"/>
      <c r="H5" s="206"/>
      <c r="I5" s="206"/>
      <c r="J5" s="206"/>
      <c r="K5" s="207"/>
      <c r="L5" s="196" t="s">
        <v>72</v>
      </c>
      <c r="M5" s="197"/>
      <c r="N5" s="208"/>
      <c r="O5" s="209"/>
      <c r="P5" s="210"/>
      <c r="Q5" s="16" t="s">
        <v>1</v>
      </c>
      <c r="R5" s="211"/>
      <c r="S5" s="212"/>
      <c r="T5" s="213">
        <f>IF(OR(V5&lt;0,AB6&lt;0),0,+V5+AB6)</f>
        <v>0</v>
      </c>
      <c r="U5" s="214"/>
      <c r="V5" s="147">
        <f>+W10</f>
        <v>0</v>
      </c>
      <c r="W5" s="145"/>
      <c r="X5" s="148" t="s">
        <v>130</v>
      </c>
      <c r="Y5" s="149" t="s">
        <v>131</v>
      </c>
      <c r="Z5" s="148" t="s">
        <v>132</v>
      </c>
      <c r="AA5" s="145"/>
      <c r="AB5" s="145"/>
      <c r="AC5" s="145"/>
      <c r="AD5" s="145"/>
      <c r="AE5" s="159"/>
      <c r="AF5" s="159"/>
      <c r="AG5" s="160"/>
      <c r="AH5" s="160"/>
      <c r="AI5" s="129"/>
      <c r="AJ5" s="129"/>
      <c r="AK5" s="129"/>
      <c r="AL5" s="129"/>
      <c r="AM5" s="129"/>
      <c r="AN5" s="129"/>
      <c r="AO5" s="129"/>
      <c r="AP5" s="129"/>
    </row>
    <row r="6" spans="1:42" ht="16.7" customHeight="1" x14ac:dyDescent="0.2">
      <c r="A6" s="190" t="s">
        <v>66</v>
      </c>
      <c r="B6" s="191"/>
      <c r="C6" s="192"/>
      <c r="D6" s="193"/>
      <c r="E6" s="194"/>
      <c r="F6" s="194"/>
      <c r="G6" s="194"/>
      <c r="H6" s="194"/>
      <c r="I6" s="194"/>
      <c r="J6" s="194"/>
      <c r="K6" s="195"/>
      <c r="L6" s="196" t="s">
        <v>65</v>
      </c>
      <c r="M6" s="197"/>
      <c r="N6" s="198"/>
      <c r="O6" s="199"/>
      <c r="P6" s="199"/>
      <c r="Q6" s="199"/>
      <c r="R6" s="199"/>
      <c r="S6" s="199"/>
      <c r="T6" s="199"/>
      <c r="U6" s="200"/>
      <c r="V6" s="147">
        <f>+X10+Y11</f>
        <v>0</v>
      </c>
      <c r="W6" s="145"/>
      <c r="X6" s="147">
        <f>IF(V6&lt;6,1,0)</f>
        <v>1</v>
      </c>
      <c r="Y6" s="147">
        <f>IF(V6&lt;=12,IF(V6&gt;=6,1,0),0)</f>
        <v>0</v>
      </c>
      <c r="Z6" s="147">
        <f>IF(V6&gt;12,1,0)</f>
        <v>0</v>
      </c>
      <c r="AA6" s="145"/>
      <c r="AB6" s="145">
        <f>+Y6+Z6</f>
        <v>0</v>
      </c>
      <c r="AC6" s="145" t="s">
        <v>153</v>
      </c>
      <c r="AD6" s="145"/>
      <c r="AE6" s="159"/>
      <c r="AF6" s="159"/>
      <c r="AG6" s="160"/>
      <c r="AH6" s="160"/>
      <c r="AI6" s="129"/>
      <c r="AJ6" s="129"/>
      <c r="AK6" s="129"/>
      <c r="AL6" s="129"/>
      <c r="AM6" s="129"/>
      <c r="AN6" s="129"/>
      <c r="AO6" s="129"/>
      <c r="AP6" s="129"/>
    </row>
    <row r="7" spans="1:42" ht="16.7" customHeight="1" x14ac:dyDescent="0.2">
      <c r="A7" s="190" t="s">
        <v>125</v>
      </c>
      <c r="B7" s="191"/>
      <c r="C7" s="192"/>
      <c r="D7" s="193"/>
      <c r="E7" s="193"/>
      <c r="F7" s="193"/>
      <c r="G7" s="193"/>
      <c r="H7" s="193"/>
      <c r="I7" s="193"/>
      <c r="J7" s="193"/>
      <c r="K7" s="201"/>
      <c r="L7" s="196" t="s">
        <v>14</v>
      </c>
      <c r="M7" s="197"/>
      <c r="N7" s="198"/>
      <c r="O7" s="199"/>
      <c r="P7" s="199"/>
      <c r="Q7" s="199"/>
      <c r="R7" s="199"/>
      <c r="S7" s="199"/>
      <c r="T7" s="199"/>
      <c r="U7" s="200"/>
      <c r="V7" s="147">
        <f>+N4+R4</f>
        <v>0</v>
      </c>
      <c r="W7" s="145"/>
      <c r="X7" s="147">
        <f>IF(V6&lt;6,1,0)</f>
        <v>1</v>
      </c>
      <c r="Y7" s="147">
        <f>IF(V6&lt;12,IF(V6&gt;=6,1,0),0)</f>
        <v>0</v>
      </c>
      <c r="Z7" s="147">
        <f>IF(V6&gt;=12,1,0)</f>
        <v>0</v>
      </c>
      <c r="AA7" s="145"/>
      <c r="AB7" s="145">
        <f>+Y7+Z7</f>
        <v>0</v>
      </c>
      <c r="AC7" s="145" t="s">
        <v>157</v>
      </c>
      <c r="AD7" s="145"/>
      <c r="AE7" s="159"/>
      <c r="AF7" s="159"/>
      <c r="AG7" s="160"/>
      <c r="AH7" s="160"/>
      <c r="AI7" s="129"/>
      <c r="AJ7" s="129"/>
      <c r="AK7" s="129"/>
      <c r="AL7" s="129"/>
      <c r="AM7" s="129"/>
      <c r="AN7" s="129"/>
      <c r="AO7" s="129"/>
      <c r="AP7" s="129"/>
    </row>
    <row r="8" spans="1:42" ht="16.7" customHeight="1" x14ac:dyDescent="0.2">
      <c r="A8" s="222" t="s">
        <v>78</v>
      </c>
      <c r="B8" s="223"/>
      <c r="C8" s="224"/>
      <c r="D8" s="224"/>
      <c r="E8" s="225"/>
      <c r="F8" s="226"/>
      <c r="G8" s="227"/>
      <c r="H8" s="227"/>
      <c r="I8" s="227"/>
      <c r="J8" s="227"/>
      <c r="K8" s="227"/>
      <c r="L8" s="228"/>
      <c r="M8" s="228"/>
      <c r="N8" s="228"/>
      <c r="O8" s="229"/>
      <c r="P8" s="229"/>
      <c r="Q8" s="229"/>
      <c r="R8" s="229"/>
      <c r="S8" s="229"/>
      <c r="T8" s="229"/>
      <c r="U8" s="230"/>
      <c r="V8" s="147">
        <f>+N5+R5</f>
        <v>0</v>
      </c>
      <c r="W8" s="147">
        <f>+V8-V7</f>
        <v>0</v>
      </c>
      <c r="X8" s="145"/>
      <c r="Y8" s="145"/>
      <c r="Z8" s="145"/>
      <c r="AA8" s="145"/>
      <c r="AB8" s="145"/>
      <c r="AC8" s="145"/>
      <c r="AD8" s="145"/>
      <c r="AE8" s="159"/>
      <c r="AF8" s="159"/>
      <c r="AG8" s="160"/>
      <c r="AH8" s="160"/>
      <c r="AI8" s="129"/>
      <c r="AJ8" s="129"/>
      <c r="AK8" s="129"/>
      <c r="AL8" s="129"/>
      <c r="AM8" s="129"/>
      <c r="AN8" s="129"/>
      <c r="AO8" s="129"/>
      <c r="AP8" s="129"/>
    </row>
    <row r="9" spans="1:42" ht="17.25" customHeight="1" x14ac:dyDescent="0.2">
      <c r="A9" s="237" t="s">
        <v>171</v>
      </c>
      <c r="B9" s="238"/>
      <c r="C9" s="238"/>
      <c r="D9" s="239"/>
      <c r="E9" s="136"/>
      <c r="F9" s="240" t="s">
        <v>172</v>
      </c>
      <c r="G9" s="241"/>
      <c r="H9" s="242"/>
      <c r="I9" s="243"/>
      <c r="J9" s="240" t="s">
        <v>173</v>
      </c>
      <c r="K9" s="241"/>
      <c r="L9" s="242"/>
      <c r="M9" s="244"/>
      <c r="N9" s="243"/>
      <c r="O9" s="116"/>
      <c r="P9" s="116"/>
      <c r="Q9" s="116"/>
      <c r="R9" s="116"/>
      <c r="S9" s="116"/>
      <c r="T9" s="116"/>
      <c r="U9" s="117"/>
      <c r="V9" s="145"/>
      <c r="W9" s="150">
        <f>+W8</f>
        <v>0</v>
      </c>
      <c r="X9" s="145"/>
      <c r="Y9" s="145"/>
      <c r="Z9" s="145"/>
      <c r="AA9" s="145"/>
      <c r="AB9" s="145"/>
      <c r="AC9" s="145"/>
      <c r="AD9" s="145"/>
      <c r="AE9" s="159"/>
      <c r="AF9" s="159"/>
      <c r="AG9" s="160"/>
      <c r="AH9" s="160"/>
      <c r="AI9" s="129"/>
      <c r="AJ9" s="129"/>
      <c r="AK9" s="129"/>
      <c r="AL9" s="129"/>
      <c r="AM9" s="129"/>
      <c r="AN9" s="129"/>
      <c r="AO9" s="129"/>
      <c r="AP9" s="129"/>
    </row>
    <row r="10" spans="1:42" ht="15.2" customHeight="1" x14ac:dyDescent="0.2">
      <c r="A10" s="231" t="s">
        <v>68</v>
      </c>
      <c r="B10" s="232"/>
      <c r="C10" s="232"/>
      <c r="D10" s="232"/>
      <c r="E10" s="232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2"/>
      <c r="Q10" s="232"/>
      <c r="R10" s="232"/>
      <c r="S10" s="232"/>
      <c r="T10" s="232"/>
      <c r="U10" s="233"/>
      <c r="V10" s="145"/>
      <c r="W10" s="145">
        <f>IF(W9&lt;0,0,DAY(W9))</f>
        <v>0</v>
      </c>
      <c r="X10" s="145">
        <f>IF(W8&lt;0,0,HOUR(W9))</f>
        <v>0</v>
      </c>
      <c r="Y10" s="145"/>
      <c r="Z10" s="145"/>
      <c r="AA10" s="145"/>
      <c r="AB10" s="145"/>
      <c r="AC10" s="145"/>
      <c r="AD10" s="145"/>
      <c r="AE10" s="159"/>
      <c r="AF10" s="159"/>
      <c r="AG10" s="160"/>
      <c r="AH10" s="160"/>
      <c r="AI10" s="129"/>
      <c r="AJ10" s="129"/>
      <c r="AK10" s="129"/>
      <c r="AL10" s="129"/>
      <c r="AM10" s="129"/>
      <c r="AN10" s="129"/>
      <c r="AO10" s="129"/>
      <c r="AP10" s="129"/>
    </row>
    <row r="11" spans="1:42" ht="15.95" customHeight="1" x14ac:dyDescent="0.2">
      <c r="A11" s="234" t="s">
        <v>56</v>
      </c>
      <c r="B11" s="235"/>
      <c r="C11" s="234" t="s">
        <v>38</v>
      </c>
      <c r="D11" s="235"/>
      <c r="E11" s="236"/>
      <c r="F11" s="235"/>
      <c r="G11" s="235"/>
      <c r="H11" s="236" t="s">
        <v>36</v>
      </c>
      <c r="I11" s="235"/>
      <c r="J11" s="235"/>
      <c r="K11" s="72" t="s">
        <v>56</v>
      </c>
      <c r="L11" s="234" t="s">
        <v>73</v>
      </c>
      <c r="M11" s="235"/>
      <c r="N11" s="235"/>
      <c r="O11" s="234" t="s">
        <v>58</v>
      </c>
      <c r="P11" s="235"/>
      <c r="Q11" s="235"/>
      <c r="R11" s="215" t="s">
        <v>20</v>
      </c>
      <c r="S11" s="216"/>
      <c r="T11" s="72" t="s">
        <v>20</v>
      </c>
      <c r="U11" s="73" t="s">
        <v>160</v>
      </c>
      <c r="V11" s="145">
        <f>IF(OR(R4&lt;=0,R5&lt;=0),0,MINUTE(W8))</f>
        <v>0</v>
      </c>
      <c r="W11" s="147">
        <f>MINUTE(W8)</f>
        <v>0</v>
      </c>
      <c r="X11" s="145">
        <f>+W11/60</f>
        <v>0</v>
      </c>
      <c r="Y11" s="145">
        <f>+V11/60</f>
        <v>0</v>
      </c>
      <c r="Z11" s="145"/>
      <c r="AA11" s="145"/>
      <c r="AB11" s="145"/>
      <c r="AC11" s="145"/>
      <c r="AD11" s="145"/>
      <c r="AE11" s="159"/>
      <c r="AF11" s="159"/>
      <c r="AG11" s="160"/>
      <c r="AH11" s="160"/>
      <c r="AI11" s="129"/>
      <c r="AJ11" s="129"/>
      <c r="AK11" s="129"/>
      <c r="AL11" s="129"/>
      <c r="AM11" s="129"/>
      <c r="AN11" s="129"/>
      <c r="AO11" s="129"/>
      <c r="AP11" s="129"/>
    </row>
    <row r="12" spans="1:42" ht="15.95" customHeight="1" x14ac:dyDescent="0.2">
      <c r="A12" s="219" t="s">
        <v>31</v>
      </c>
      <c r="B12" s="220"/>
      <c r="C12" s="221" t="s">
        <v>17</v>
      </c>
      <c r="D12" s="220"/>
      <c r="E12" s="221" t="s">
        <v>26</v>
      </c>
      <c r="F12" s="220"/>
      <c r="G12" s="220"/>
      <c r="H12" s="221" t="s">
        <v>30</v>
      </c>
      <c r="I12" s="220"/>
      <c r="J12" s="220"/>
      <c r="K12" s="17" t="s">
        <v>37</v>
      </c>
      <c r="L12" s="219" t="s">
        <v>55</v>
      </c>
      <c r="M12" s="220"/>
      <c r="N12" s="220"/>
      <c r="O12" s="219" t="s">
        <v>34</v>
      </c>
      <c r="P12" s="220"/>
      <c r="Q12" s="220"/>
      <c r="R12" s="217"/>
      <c r="S12" s="218"/>
      <c r="T12" s="17" t="s">
        <v>75</v>
      </c>
      <c r="U12" s="17" t="s">
        <v>161</v>
      </c>
      <c r="V12" s="145" t="s">
        <v>162</v>
      </c>
      <c r="W12" s="145" t="s">
        <v>163</v>
      </c>
      <c r="X12" s="145"/>
      <c r="Y12" s="145"/>
      <c r="Z12" s="145"/>
      <c r="AA12" s="145"/>
      <c r="AB12" s="145"/>
      <c r="AC12" s="145"/>
      <c r="AD12" s="145"/>
      <c r="AE12" s="159"/>
      <c r="AF12" s="159"/>
      <c r="AG12" s="160"/>
      <c r="AH12" s="160"/>
      <c r="AI12" s="129"/>
      <c r="AJ12" s="129"/>
      <c r="AK12" s="129"/>
      <c r="AL12" s="129"/>
      <c r="AM12" s="129"/>
      <c r="AN12" s="129"/>
      <c r="AO12" s="129"/>
      <c r="AP12" s="129"/>
    </row>
    <row r="13" spans="1:42" ht="16.7" customHeight="1" x14ac:dyDescent="0.2">
      <c r="A13" s="247"/>
      <c r="B13" s="248"/>
      <c r="C13" s="249"/>
      <c r="D13" s="250"/>
      <c r="E13" s="251"/>
      <c r="F13" s="252"/>
      <c r="G13" s="252"/>
      <c r="H13" s="251"/>
      <c r="I13" s="252"/>
      <c r="J13" s="252"/>
      <c r="K13" s="169"/>
      <c r="L13" s="251"/>
      <c r="M13" s="252"/>
      <c r="N13" s="252"/>
      <c r="O13" s="253"/>
      <c r="P13" s="254"/>
      <c r="Q13" s="254"/>
      <c r="R13" s="245"/>
      <c r="S13" s="246"/>
      <c r="T13" s="4" t="str">
        <f>IF(O13=0,"",O13*$V$13)</f>
        <v/>
      </c>
      <c r="U13" s="130" t="str">
        <f>IF(O13=0,"",(O13*$V$13-O13*$W$13))</f>
        <v/>
      </c>
      <c r="V13" s="145">
        <v>4.9000000000000004</v>
      </c>
      <c r="W13" s="145">
        <v>3.5</v>
      </c>
      <c r="X13" s="145"/>
      <c r="Y13" s="145"/>
      <c r="Z13" s="145"/>
      <c r="AA13" s="145"/>
      <c r="AB13" s="145"/>
      <c r="AC13" s="145"/>
      <c r="AD13" s="145"/>
      <c r="AE13" s="159"/>
      <c r="AF13" s="159"/>
      <c r="AG13" s="160"/>
      <c r="AH13" s="160"/>
      <c r="AI13" s="129"/>
      <c r="AJ13" s="129"/>
      <c r="AK13" s="129"/>
      <c r="AL13" s="129"/>
      <c r="AM13" s="129"/>
      <c r="AN13" s="129"/>
      <c r="AO13" s="129"/>
      <c r="AP13" s="129"/>
    </row>
    <row r="14" spans="1:42" ht="16.7" customHeight="1" x14ac:dyDescent="0.2">
      <c r="A14" s="247"/>
      <c r="B14" s="248"/>
      <c r="C14" s="249"/>
      <c r="D14" s="250"/>
      <c r="E14" s="251"/>
      <c r="F14" s="252"/>
      <c r="G14" s="252"/>
      <c r="H14" s="251"/>
      <c r="I14" s="252"/>
      <c r="J14" s="252"/>
      <c r="K14" s="169"/>
      <c r="L14" s="251"/>
      <c r="M14" s="252"/>
      <c r="N14" s="252"/>
      <c r="O14" s="253"/>
      <c r="P14" s="254"/>
      <c r="Q14" s="254"/>
      <c r="R14" s="245"/>
      <c r="S14" s="246"/>
      <c r="T14" s="4" t="str">
        <f t="shared" ref="T14:T23" si="0">IF(O14=0,"",O14*$V$13)</f>
        <v/>
      </c>
      <c r="U14" s="130" t="str">
        <f t="shared" ref="U14:U23" si="1">IF(O14=0,"",(O14*$V$13-O14*$W$13))</f>
        <v/>
      </c>
      <c r="V14" s="145"/>
      <c r="W14" s="145"/>
      <c r="X14" s="145"/>
      <c r="Y14" s="145"/>
      <c r="Z14" s="145"/>
      <c r="AA14" s="145"/>
      <c r="AB14" s="145"/>
      <c r="AC14" s="145"/>
      <c r="AD14" s="145"/>
      <c r="AE14" s="159"/>
      <c r="AF14" s="159"/>
      <c r="AG14" s="160"/>
      <c r="AH14" s="160"/>
      <c r="AI14" s="129"/>
      <c r="AJ14" s="129"/>
      <c r="AK14" s="129"/>
      <c r="AL14" s="129"/>
      <c r="AM14" s="129"/>
      <c r="AN14" s="129"/>
      <c r="AO14" s="129"/>
      <c r="AP14" s="129"/>
    </row>
    <row r="15" spans="1:42" ht="16.7" customHeight="1" x14ac:dyDescent="0.2">
      <c r="A15" s="247"/>
      <c r="B15" s="248"/>
      <c r="C15" s="249"/>
      <c r="D15" s="250"/>
      <c r="E15" s="251"/>
      <c r="F15" s="252"/>
      <c r="G15" s="252"/>
      <c r="H15" s="251"/>
      <c r="I15" s="252"/>
      <c r="J15" s="252"/>
      <c r="K15" s="169"/>
      <c r="L15" s="251"/>
      <c r="M15" s="252"/>
      <c r="N15" s="252"/>
      <c r="O15" s="253"/>
      <c r="P15" s="254"/>
      <c r="Q15" s="254"/>
      <c r="R15" s="245"/>
      <c r="S15" s="246"/>
      <c r="T15" s="4" t="str">
        <f t="shared" si="0"/>
        <v/>
      </c>
      <c r="U15" s="130" t="str">
        <f t="shared" si="1"/>
        <v/>
      </c>
      <c r="V15" s="145"/>
      <c r="W15" s="145"/>
      <c r="X15" s="145"/>
      <c r="Y15" s="145"/>
      <c r="Z15" s="145"/>
      <c r="AA15" s="145"/>
      <c r="AB15" s="145"/>
      <c r="AC15" s="145"/>
      <c r="AD15" s="145"/>
      <c r="AE15" s="159"/>
      <c r="AF15" s="159"/>
      <c r="AG15" s="160"/>
      <c r="AH15" s="160"/>
      <c r="AI15" s="129"/>
      <c r="AJ15" s="129"/>
      <c r="AK15" s="129"/>
      <c r="AL15" s="129"/>
      <c r="AM15" s="129"/>
      <c r="AN15" s="129"/>
      <c r="AO15" s="129"/>
      <c r="AP15" s="129"/>
    </row>
    <row r="16" spans="1:42" ht="16.7" customHeight="1" x14ac:dyDescent="0.2">
      <c r="A16" s="247"/>
      <c r="B16" s="248"/>
      <c r="C16" s="249"/>
      <c r="D16" s="250"/>
      <c r="E16" s="251"/>
      <c r="F16" s="252"/>
      <c r="G16" s="252"/>
      <c r="H16" s="251"/>
      <c r="I16" s="252"/>
      <c r="J16" s="252"/>
      <c r="K16" s="169"/>
      <c r="L16" s="251"/>
      <c r="M16" s="252"/>
      <c r="N16" s="252"/>
      <c r="O16" s="253"/>
      <c r="P16" s="254"/>
      <c r="Q16" s="254"/>
      <c r="R16" s="245"/>
      <c r="S16" s="246"/>
      <c r="T16" s="4" t="str">
        <f t="shared" si="0"/>
        <v/>
      </c>
      <c r="U16" s="130" t="str">
        <f t="shared" si="1"/>
        <v/>
      </c>
      <c r="V16" s="145"/>
      <c r="W16" s="145"/>
      <c r="X16" s="145"/>
      <c r="Y16" s="145"/>
      <c r="Z16" s="145"/>
      <c r="AA16" s="145"/>
      <c r="AB16" s="145"/>
      <c r="AC16" s="145"/>
      <c r="AD16" s="145"/>
      <c r="AE16" s="159"/>
      <c r="AF16" s="159"/>
      <c r="AG16" s="160"/>
      <c r="AH16" s="160"/>
      <c r="AI16" s="129"/>
      <c r="AJ16" s="129"/>
      <c r="AK16" s="129"/>
      <c r="AL16" s="129"/>
      <c r="AM16" s="129"/>
      <c r="AN16" s="129"/>
      <c r="AO16" s="129"/>
      <c r="AP16" s="129"/>
    </row>
    <row r="17" spans="1:42" ht="16.7" customHeight="1" x14ac:dyDescent="0.2">
      <c r="A17" s="247"/>
      <c r="B17" s="248"/>
      <c r="C17" s="249"/>
      <c r="D17" s="250"/>
      <c r="E17" s="251"/>
      <c r="F17" s="252"/>
      <c r="G17" s="252"/>
      <c r="H17" s="251"/>
      <c r="I17" s="252"/>
      <c r="J17" s="252"/>
      <c r="K17" s="169"/>
      <c r="L17" s="251"/>
      <c r="M17" s="252"/>
      <c r="N17" s="252"/>
      <c r="O17" s="253"/>
      <c r="P17" s="254"/>
      <c r="Q17" s="254"/>
      <c r="R17" s="245"/>
      <c r="S17" s="246"/>
      <c r="T17" s="4" t="str">
        <f t="shared" si="0"/>
        <v/>
      </c>
      <c r="U17" s="130" t="str">
        <f t="shared" si="1"/>
        <v/>
      </c>
      <c r="V17" s="145"/>
      <c r="W17" s="145"/>
      <c r="X17" s="145"/>
      <c r="Y17" s="145"/>
      <c r="Z17" s="145"/>
      <c r="AA17" s="145"/>
      <c r="AB17" s="145"/>
      <c r="AC17" s="145"/>
      <c r="AD17" s="145"/>
      <c r="AE17" s="159"/>
      <c r="AF17" s="159"/>
      <c r="AG17" s="160"/>
      <c r="AH17" s="160"/>
      <c r="AI17" s="129"/>
      <c r="AJ17" s="129"/>
      <c r="AK17" s="129"/>
      <c r="AL17" s="129"/>
      <c r="AM17" s="129"/>
      <c r="AN17" s="129"/>
      <c r="AO17" s="129"/>
      <c r="AP17" s="129"/>
    </row>
    <row r="18" spans="1:42" ht="16.7" customHeight="1" x14ac:dyDescent="0.2">
      <c r="A18" s="247"/>
      <c r="B18" s="248"/>
      <c r="C18" s="249"/>
      <c r="D18" s="250"/>
      <c r="E18" s="251"/>
      <c r="F18" s="252"/>
      <c r="G18" s="252"/>
      <c r="H18" s="251"/>
      <c r="I18" s="252"/>
      <c r="J18" s="252"/>
      <c r="K18" s="169"/>
      <c r="L18" s="251"/>
      <c r="M18" s="252"/>
      <c r="N18" s="252"/>
      <c r="O18" s="253"/>
      <c r="P18" s="254"/>
      <c r="Q18" s="254"/>
      <c r="R18" s="245"/>
      <c r="S18" s="246"/>
      <c r="T18" s="4" t="str">
        <f t="shared" si="0"/>
        <v/>
      </c>
      <c r="U18" s="130" t="str">
        <f t="shared" si="1"/>
        <v/>
      </c>
      <c r="V18" s="145"/>
      <c r="W18" s="145"/>
      <c r="X18" s="145"/>
      <c r="Y18" s="145"/>
      <c r="Z18" s="145"/>
      <c r="AA18" s="145"/>
      <c r="AB18" s="145"/>
      <c r="AC18" s="145"/>
      <c r="AD18" s="145"/>
      <c r="AE18" s="159"/>
      <c r="AF18" s="159"/>
      <c r="AG18" s="160"/>
      <c r="AH18" s="160"/>
      <c r="AI18" s="129"/>
      <c r="AJ18" s="129"/>
      <c r="AK18" s="129"/>
      <c r="AL18" s="129"/>
      <c r="AM18" s="129"/>
      <c r="AN18" s="129"/>
      <c r="AO18" s="129"/>
      <c r="AP18" s="129"/>
    </row>
    <row r="19" spans="1:42" ht="16.7" customHeight="1" x14ac:dyDescent="0.2">
      <c r="A19" s="247"/>
      <c r="B19" s="248"/>
      <c r="C19" s="249"/>
      <c r="D19" s="250"/>
      <c r="E19" s="251"/>
      <c r="F19" s="252"/>
      <c r="G19" s="252"/>
      <c r="H19" s="251"/>
      <c r="I19" s="252"/>
      <c r="J19" s="252"/>
      <c r="K19" s="169"/>
      <c r="L19" s="251"/>
      <c r="M19" s="252"/>
      <c r="N19" s="252"/>
      <c r="O19" s="253"/>
      <c r="P19" s="254"/>
      <c r="Q19" s="254"/>
      <c r="R19" s="245"/>
      <c r="S19" s="246"/>
      <c r="T19" s="4" t="str">
        <f t="shared" si="0"/>
        <v/>
      </c>
      <c r="U19" s="130" t="str">
        <f t="shared" si="1"/>
        <v/>
      </c>
      <c r="V19" s="145"/>
      <c r="W19" s="145"/>
      <c r="X19" s="145"/>
      <c r="Y19" s="145"/>
      <c r="Z19" s="145"/>
      <c r="AA19" s="145"/>
      <c r="AB19" s="145"/>
      <c r="AC19" s="145"/>
      <c r="AD19" s="145"/>
      <c r="AE19" s="159"/>
      <c r="AF19" s="159"/>
      <c r="AG19" s="160"/>
      <c r="AH19" s="160"/>
      <c r="AI19" s="129"/>
      <c r="AJ19" s="129"/>
      <c r="AK19" s="129"/>
      <c r="AL19" s="129"/>
      <c r="AM19" s="129"/>
      <c r="AN19" s="129"/>
      <c r="AO19" s="129"/>
      <c r="AP19" s="129"/>
    </row>
    <row r="20" spans="1:42" ht="16.7" customHeight="1" x14ac:dyDescent="0.2">
      <c r="A20" s="247"/>
      <c r="B20" s="248"/>
      <c r="C20" s="249"/>
      <c r="D20" s="250"/>
      <c r="E20" s="251"/>
      <c r="F20" s="252"/>
      <c r="G20" s="252"/>
      <c r="H20" s="251"/>
      <c r="I20" s="252"/>
      <c r="J20" s="252"/>
      <c r="K20" s="169"/>
      <c r="L20" s="251"/>
      <c r="M20" s="252"/>
      <c r="N20" s="252"/>
      <c r="O20" s="253"/>
      <c r="P20" s="254"/>
      <c r="Q20" s="254"/>
      <c r="R20" s="245"/>
      <c r="S20" s="246"/>
      <c r="T20" s="4" t="str">
        <f t="shared" si="0"/>
        <v/>
      </c>
      <c r="U20" s="130" t="str">
        <f t="shared" si="1"/>
        <v/>
      </c>
      <c r="V20" s="145"/>
      <c r="W20" s="145"/>
      <c r="X20" s="145"/>
      <c r="Y20" s="145"/>
      <c r="Z20" s="145"/>
      <c r="AA20" s="145"/>
      <c r="AB20" s="145"/>
      <c r="AC20" s="145"/>
      <c r="AD20" s="145"/>
      <c r="AE20" s="159"/>
      <c r="AF20" s="159"/>
      <c r="AG20" s="160"/>
      <c r="AH20" s="160"/>
      <c r="AI20" s="129"/>
      <c r="AJ20" s="129"/>
      <c r="AK20" s="129"/>
      <c r="AL20" s="129"/>
      <c r="AM20" s="129"/>
      <c r="AN20" s="129"/>
      <c r="AO20" s="129"/>
      <c r="AP20" s="129"/>
    </row>
    <row r="21" spans="1:42" ht="16.7" customHeight="1" x14ac:dyDescent="0.2">
      <c r="A21" s="247"/>
      <c r="B21" s="248"/>
      <c r="C21" s="249"/>
      <c r="D21" s="250"/>
      <c r="E21" s="251"/>
      <c r="F21" s="252"/>
      <c r="G21" s="252"/>
      <c r="H21" s="251"/>
      <c r="I21" s="252"/>
      <c r="J21" s="252"/>
      <c r="K21" s="169"/>
      <c r="L21" s="251"/>
      <c r="M21" s="252"/>
      <c r="N21" s="252"/>
      <c r="O21" s="253"/>
      <c r="P21" s="254"/>
      <c r="Q21" s="254"/>
      <c r="R21" s="245"/>
      <c r="S21" s="246"/>
      <c r="T21" s="4" t="str">
        <f t="shared" si="0"/>
        <v/>
      </c>
      <c r="U21" s="130" t="str">
        <f t="shared" si="1"/>
        <v/>
      </c>
      <c r="V21" s="145"/>
      <c r="W21" s="145"/>
      <c r="X21" s="145"/>
      <c r="Y21" s="145"/>
      <c r="Z21" s="145"/>
      <c r="AA21" s="145"/>
      <c r="AB21" s="145"/>
      <c r="AC21" s="145"/>
      <c r="AD21" s="145"/>
      <c r="AE21" s="159"/>
      <c r="AF21" s="159"/>
      <c r="AG21" s="160"/>
      <c r="AH21" s="160"/>
      <c r="AI21" s="129"/>
      <c r="AJ21" s="129"/>
      <c r="AK21" s="129"/>
      <c r="AL21" s="129"/>
      <c r="AM21" s="129"/>
      <c r="AN21" s="129"/>
      <c r="AO21" s="129"/>
      <c r="AP21" s="129"/>
    </row>
    <row r="22" spans="1:42" ht="16.7" customHeight="1" x14ac:dyDescent="0.2">
      <c r="A22" s="247"/>
      <c r="B22" s="248"/>
      <c r="C22" s="249"/>
      <c r="D22" s="250"/>
      <c r="E22" s="251"/>
      <c r="F22" s="252"/>
      <c r="G22" s="252"/>
      <c r="H22" s="251"/>
      <c r="I22" s="252"/>
      <c r="J22" s="252"/>
      <c r="K22" s="169"/>
      <c r="L22" s="251"/>
      <c r="M22" s="252"/>
      <c r="N22" s="252"/>
      <c r="O22" s="253"/>
      <c r="P22" s="254"/>
      <c r="Q22" s="254"/>
      <c r="R22" s="245"/>
      <c r="S22" s="246"/>
      <c r="T22" s="4" t="str">
        <f t="shared" si="0"/>
        <v/>
      </c>
      <c r="U22" s="130" t="str">
        <f t="shared" si="1"/>
        <v/>
      </c>
      <c r="V22" s="145"/>
      <c r="W22" s="145"/>
      <c r="X22" s="145"/>
      <c r="Y22" s="145"/>
      <c r="Z22" s="145"/>
      <c r="AA22" s="145"/>
      <c r="AB22" s="145"/>
      <c r="AC22" s="145"/>
      <c r="AD22" s="145"/>
      <c r="AE22" s="159"/>
      <c r="AF22" s="159"/>
      <c r="AG22" s="160"/>
      <c r="AH22" s="160"/>
      <c r="AI22" s="129"/>
      <c r="AJ22" s="129"/>
      <c r="AK22" s="129"/>
      <c r="AL22" s="129"/>
      <c r="AM22" s="129"/>
      <c r="AN22" s="129"/>
      <c r="AO22" s="129"/>
      <c r="AP22" s="129"/>
    </row>
    <row r="23" spans="1:42" ht="16.7" customHeight="1" x14ac:dyDescent="0.2">
      <c r="A23" s="247"/>
      <c r="B23" s="248"/>
      <c r="C23" s="249"/>
      <c r="D23" s="250"/>
      <c r="E23" s="251"/>
      <c r="F23" s="252"/>
      <c r="G23" s="252"/>
      <c r="H23" s="251"/>
      <c r="I23" s="252"/>
      <c r="J23" s="252"/>
      <c r="K23" s="169"/>
      <c r="L23" s="251"/>
      <c r="M23" s="252"/>
      <c r="N23" s="252"/>
      <c r="O23" s="253"/>
      <c r="P23" s="254"/>
      <c r="Q23" s="254"/>
      <c r="R23" s="245"/>
      <c r="S23" s="246"/>
      <c r="T23" s="4" t="str">
        <f t="shared" si="0"/>
        <v/>
      </c>
      <c r="U23" s="130" t="str">
        <f t="shared" si="1"/>
        <v/>
      </c>
      <c r="V23" s="145"/>
      <c r="W23" s="145"/>
      <c r="X23" s="145"/>
      <c r="Y23" s="145"/>
      <c r="Z23" s="145"/>
      <c r="AA23" s="145"/>
      <c r="AB23" s="145"/>
      <c r="AC23" s="145"/>
      <c r="AD23" s="145"/>
      <c r="AE23" s="159"/>
      <c r="AF23" s="159"/>
      <c r="AG23" s="160"/>
      <c r="AH23" s="160"/>
      <c r="AI23" s="129"/>
      <c r="AJ23" s="129"/>
      <c r="AK23" s="129"/>
      <c r="AL23" s="129"/>
      <c r="AM23" s="129"/>
      <c r="AN23" s="129"/>
      <c r="AO23" s="129"/>
      <c r="AP23" s="129"/>
    </row>
    <row r="24" spans="1:42" ht="15.95" customHeight="1" x14ac:dyDescent="0.2">
      <c r="A24" s="269"/>
      <c r="B24" s="260"/>
      <c r="C24" s="260"/>
      <c r="D24" s="260"/>
      <c r="E24" s="260"/>
      <c r="F24" s="260"/>
      <c r="G24" s="260"/>
      <c r="H24" s="260"/>
      <c r="I24" s="260"/>
      <c r="J24" s="260"/>
      <c r="K24" s="260"/>
      <c r="L24" s="196" t="s">
        <v>25</v>
      </c>
      <c r="M24" s="270"/>
      <c r="N24" s="270"/>
      <c r="O24" s="271">
        <f>SUM(O12:Q23)</f>
        <v>0</v>
      </c>
      <c r="P24" s="272"/>
      <c r="Q24" s="272"/>
      <c r="R24" s="273">
        <f>SUM(R13:S23)</f>
        <v>0</v>
      </c>
      <c r="S24" s="274"/>
      <c r="T24" s="12">
        <f>SUM(T12:T23)</f>
        <v>0</v>
      </c>
      <c r="U24" s="21"/>
      <c r="V24" s="145"/>
      <c r="W24" s="145"/>
      <c r="X24" s="145"/>
      <c r="Y24" s="145"/>
      <c r="Z24" s="145"/>
      <c r="AA24" s="145"/>
      <c r="AB24" s="145"/>
      <c r="AC24" s="145"/>
      <c r="AD24" s="145"/>
      <c r="AE24" s="159"/>
      <c r="AF24" s="159"/>
      <c r="AG24" s="160"/>
      <c r="AH24" s="160"/>
      <c r="AI24" s="129"/>
      <c r="AJ24" s="129"/>
      <c r="AK24" s="129"/>
      <c r="AL24" s="129"/>
      <c r="AM24" s="129"/>
      <c r="AN24" s="129"/>
      <c r="AO24" s="129"/>
      <c r="AP24" s="129"/>
    </row>
    <row r="25" spans="1:42" ht="15.95" customHeight="1" x14ac:dyDescent="0.2">
      <c r="A25" s="269"/>
      <c r="B25" s="260"/>
      <c r="C25" s="260"/>
      <c r="D25" s="260"/>
      <c r="E25" s="260"/>
      <c r="F25" s="260"/>
      <c r="G25" s="260"/>
      <c r="H25" s="260"/>
      <c r="I25" s="260"/>
      <c r="J25" s="260"/>
      <c r="K25" s="260"/>
      <c r="L25" s="196" t="s">
        <v>27</v>
      </c>
      <c r="M25" s="270"/>
      <c r="N25" s="270"/>
      <c r="O25" s="275"/>
      <c r="P25" s="276"/>
      <c r="Q25" s="276"/>
      <c r="R25" s="277"/>
      <c r="S25" s="278"/>
      <c r="T25" s="278"/>
      <c r="U25" s="279"/>
      <c r="V25" s="145"/>
      <c r="W25" s="145"/>
      <c r="X25" s="145"/>
      <c r="Y25" s="145"/>
      <c r="Z25" s="145"/>
      <c r="AA25" s="145"/>
      <c r="AB25" s="145"/>
      <c r="AC25" s="145"/>
      <c r="AD25" s="145"/>
      <c r="AE25" s="159"/>
      <c r="AF25" s="159"/>
      <c r="AG25" s="160"/>
      <c r="AH25" s="160"/>
      <c r="AI25" s="129"/>
      <c r="AJ25" s="129"/>
      <c r="AK25" s="129"/>
      <c r="AL25" s="129"/>
      <c r="AM25" s="129"/>
      <c r="AN25" s="129"/>
      <c r="AO25" s="129"/>
      <c r="AP25" s="129"/>
    </row>
    <row r="26" spans="1:42" ht="9.9499999999999993" customHeight="1" x14ac:dyDescent="0.2">
      <c r="A26" s="255"/>
      <c r="B26" s="256"/>
      <c r="C26" s="256"/>
      <c r="D26" s="256"/>
      <c r="E26" s="256"/>
      <c r="F26" s="256"/>
      <c r="G26" s="256"/>
      <c r="H26" s="256"/>
      <c r="I26" s="256"/>
      <c r="J26" s="256"/>
      <c r="K26" s="256"/>
      <c r="L26" s="256"/>
      <c r="M26" s="256"/>
      <c r="N26" s="256"/>
      <c r="O26" s="256"/>
      <c r="P26" s="256"/>
      <c r="Q26" s="256"/>
      <c r="R26" s="256"/>
      <c r="S26" s="256"/>
      <c r="T26" s="256"/>
      <c r="U26" s="256"/>
      <c r="V26" s="145"/>
      <c r="W26" s="145"/>
      <c r="X26" s="145"/>
      <c r="Y26" s="145"/>
      <c r="Z26" s="145"/>
      <c r="AA26" s="145"/>
      <c r="AB26" s="145"/>
      <c r="AC26" s="145"/>
      <c r="AD26" s="145"/>
      <c r="AE26" s="159"/>
      <c r="AF26" s="159"/>
      <c r="AG26" s="160"/>
      <c r="AH26" s="160"/>
      <c r="AI26" s="129"/>
      <c r="AJ26" s="129"/>
      <c r="AK26" s="129"/>
      <c r="AL26" s="129"/>
      <c r="AM26" s="129"/>
      <c r="AN26" s="129"/>
      <c r="AO26" s="129"/>
      <c r="AP26" s="129"/>
    </row>
    <row r="27" spans="1:42" ht="16.7" customHeight="1" x14ac:dyDescent="0.2">
      <c r="A27" s="257" t="s">
        <v>67</v>
      </c>
      <c r="B27" s="258"/>
      <c r="C27" s="258"/>
      <c r="D27" s="258"/>
      <c r="E27" s="258"/>
      <c r="F27" s="258"/>
      <c r="G27" s="258"/>
      <c r="H27" s="258"/>
      <c r="I27" s="258"/>
      <c r="J27" s="258"/>
      <c r="K27" s="258"/>
      <c r="L27" s="258"/>
      <c r="M27" s="258"/>
      <c r="N27" s="233"/>
      <c r="O27" s="259" t="s">
        <v>4</v>
      </c>
      <c r="P27" s="260"/>
      <c r="Q27" s="260"/>
      <c r="R27" s="261" t="s">
        <v>63</v>
      </c>
      <c r="S27" s="259"/>
      <c r="T27" s="23" t="s">
        <v>0</v>
      </c>
      <c r="U27" s="23" t="s">
        <v>164</v>
      </c>
      <c r="V27" s="145"/>
      <c r="W27" s="145"/>
      <c r="X27" s="145"/>
      <c r="Y27" s="145"/>
      <c r="Z27" s="145"/>
      <c r="AA27" s="145"/>
      <c r="AB27" s="145"/>
      <c r="AC27" s="145"/>
      <c r="AD27" s="145"/>
      <c r="AE27" s="159"/>
      <c r="AF27" s="159"/>
      <c r="AG27" s="160"/>
      <c r="AH27" s="160"/>
      <c r="AI27" s="129"/>
      <c r="AJ27" s="129"/>
      <c r="AK27" s="129"/>
      <c r="AL27" s="129"/>
      <c r="AM27" s="129"/>
      <c r="AN27" s="129"/>
      <c r="AO27" s="129"/>
      <c r="AP27" s="129"/>
    </row>
    <row r="28" spans="1:42" ht="15.95" customHeight="1" x14ac:dyDescent="0.2">
      <c r="A28" s="262" t="s">
        <v>180</v>
      </c>
      <c r="B28" s="263"/>
      <c r="C28" s="263"/>
      <c r="D28" s="263"/>
      <c r="E28" s="263"/>
      <c r="F28" s="263"/>
      <c r="G28" s="263"/>
      <c r="H28" s="263"/>
      <c r="I28" s="263"/>
      <c r="J28" s="263"/>
      <c r="K28" s="263"/>
      <c r="L28" s="263"/>
      <c r="M28" s="263"/>
      <c r="N28" s="264"/>
      <c r="O28" s="265">
        <f>O24</f>
        <v>0</v>
      </c>
      <c r="P28" s="266"/>
      <c r="Q28" s="266"/>
      <c r="R28" s="267">
        <v>5</v>
      </c>
      <c r="S28" s="268"/>
      <c r="T28" s="11">
        <f>+O28*R28</f>
        <v>0</v>
      </c>
      <c r="U28" s="131" t="str">
        <f>IF(SUM(U13:U23)&lt;=0,"",SUM(U13:U23))</f>
        <v/>
      </c>
      <c r="V28" s="145"/>
      <c r="W28" s="145"/>
      <c r="X28" s="145"/>
      <c r="Y28" s="145"/>
      <c r="Z28" s="145"/>
      <c r="AA28" s="145"/>
      <c r="AB28" s="145"/>
      <c r="AC28" s="145"/>
      <c r="AD28" s="145"/>
      <c r="AE28" s="159"/>
      <c r="AF28" s="159"/>
      <c r="AG28" s="160"/>
      <c r="AH28" s="160"/>
      <c r="AI28" s="129"/>
      <c r="AJ28" s="129"/>
      <c r="AK28" s="129"/>
      <c r="AL28" s="129"/>
      <c r="AM28" s="129"/>
      <c r="AN28" s="129"/>
      <c r="AO28" s="129"/>
      <c r="AP28" s="129"/>
    </row>
    <row r="29" spans="1:42" ht="15.2" customHeight="1" x14ac:dyDescent="0.2">
      <c r="A29" s="292" t="s">
        <v>119</v>
      </c>
      <c r="B29" s="293"/>
      <c r="C29" s="293"/>
      <c r="D29" s="293"/>
      <c r="E29" s="293"/>
      <c r="F29" s="293"/>
      <c r="G29" s="293"/>
      <c r="H29" s="293"/>
      <c r="I29" s="293"/>
      <c r="J29" s="293"/>
      <c r="K29" s="293"/>
      <c r="L29" s="293"/>
      <c r="M29" s="293"/>
      <c r="N29" s="294"/>
      <c r="O29" s="295"/>
      <c r="P29" s="296"/>
      <c r="Q29" s="296"/>
      <c r="R29" s="297"/>
      <c r="S29" s="298"/>
      <c r="T29" s="11">
        <f>+O29*R29</f>
        <v>0</v>
      </c>
      <c r="U29" s="3"/>
      <c r="V29" s="145"/>
      <c r="W29" s="145"/>
      <c r="X29" s="145"/>
      <c r="Y29" s="145"/>
      <c r="Z29" s="145"/>
      <c r="AA29" s="145"/>
      <c r="AB29" s="145"/>
      <c r="AC29" s="145"/>
      <c r="AD29" s="145"/>
      <c r="AE29" s="159"/>
      <c r="AF29" s="159"/>
      <c r="AG29" s="160"/>
      <c r="AH29" s="160"/>
      <c r="AI29" s="129"/>
      <c r="AJ29" s="129"/>
      <c r="AK29" s="129"/>
      <c r="AL29" s="129"/>
      <c r="AM29" s="129"/>
      <c r="AN29" s="129"/>
      <c r="AO29" s="129"/>
      <c r="AP29" s="129"/>
    </row>
    <row r="30" spans="1:42" ht="16.7" customHeight="1" x14ac:dyDescent="0.2">
      <c r="A30" s="301" t="s">
        <v>181</v>
      </c>
      <c r="B30" s="302"/>
      <c r="C30" s="302"/>
      <c r="D30" s="302"/>
      <c r="E30" s="303" t="s">
        <v>22</v>
      </c>
      <c r="F30" s="303"/>
      <c r="G30" s="304"/>
      <c r="H30" s="251"/>
      <c r="I30" s="252"/>
      <c r="J30" s="252"/>
      <c r="K30" s="252"/>
      <c r="L30" s="252"/>
      <c r="M30" s="252"/>
      <c r="N30" s="252"/>
      <c r="O30" s="286"/>
      <c r="P30" s="287"/>
      <c r="Q30" s="287"/>
      <c r="R30" s="299">
        <v>1</v>
      </c>
      <c r="S30" s="300"/>
      <c r="T30" s="11">
        <f>+O30*R30</f>
        <v>0</v>
      </c>
      <c r="U30" s="3"/>
      <c r="V30" s="145"/>
      <c r="W30" s="145"/>
      <c r="X30" s="145"/>
      <c r="Y30" s="145"/>
      <c r="Z30" s="145"/>
      <c r="AA30" s="145"/>
      <c r="AB30" s="145"/>
      <c r="AC30" s="145"/>
      <c r="AD30" s="145"/>
      <c r="AE30" s="159"/>
      <c r="AF30" s="159"/>
      <c r="AG30" s="160"/>
      <c r="AH30" s="160"/>
      <c r="AI30" s="129"/>
      <c r="AJ30" s="129"/>
      <c r="AK30" s="129"/>
      <c r="AL30" s="129"/>
      <c r="AM30" s="129"/>
      <c r="AN30" s="129"/>
      <c r="AO30" s="129"/>
      <c r="AP30" s="129"/>
    </row>
    <row r="31" spans="1:42" ht="15.95" customHeight="1" x14ac:dyDescent="0.2">
      <c r="A31" s="280" t="s">
        <v>61</v>
      </c>
      <c r="B31" s="281"/>
      <c r="C31" s="281"/>
      <c r="D31" s="282" t="s">
        <v>114</v>
      </c>
      <c r="E31" s="282"/>
      <c r="F31" s="282"/>
      <c r="G31" s="283"/>
      <c r="H31" s="284"/>
      <c r="I31" s="284"/>
      <c r="J31" s="284"/>
      <c r="K31" s="284"/>
      <c r="L31" s="284"/>
      <c r="M31" s="284"/>
      <c r="N31" s="285"/>
      <c r="O31" s="286"/>
      <c r="P31" s="287"/>
      <c r="Q31" s="287"/>
      <c r="R31" s="288"/>
      <c r="S31" s="289"/>
      <c r="T31" s="11">
        <f>+O31*R31</f>
        <v>0</v>
      </c>
      <c r="U31" s="3"/>
      <c r="V31" s="145"/>
      <c r="W31" s="145"/>
      <c r="X31" s="145"/>
      <c r="Y31" s="145"/>
      <c r="Z31" s="145"/>
      <c r="AA31" s="145"/>
      <c r="AB31" s="145"/>
      <c r="AC31" s="145"/>
      <c r="AD31" s="145"/>
      <c r="AE31" s="159"/>
      <c r="AF31" s="159"/>
      <c r="AG31" s="160"/>
      <c r="AH31" s="160"/>
      <c r="AI31" s="129"/>
      <c r="AJ31" s="129"/>
      <c r="AK31" s="129"/>
      <c r="AL31" s="129"/>
      <c r="AM31" s="129"/>
      <c r="AN31" s="129"/>
      <c r="AO31" s="129"/>
      <c r="AP31" s="129"/>
    </row>
    <row r="32" spans="1:42" ht="10.7" customHeight="1" x14ac:dyDescent="0.2">
      <c r="A32" s="290"/>
      <c r="B32" s="291"/>
      <c r="C32" s="291"/>
      <c r="D32" s="291"/>
      <c r="E32" s="291"/>
      <c r="F32" s="291"/>
      <c r="G32" s="291"/>
      <c r="H32" s="256"/>
      <c r="I32" s="256"/>
      <c r="J32" s="256"/>
      <c r="K32" s="256"/>
      <c r="L32" s="256"/>
      <c r="M32" s="256"/>
      <c r="N32" s="256"/>
      <c r="O32" s="256"/>
      <c r="P32" s="256"/>
      <c r="Q32" s="256"/>
      <c r="R32" s="256"/>
      <c r="S32" s="256"/>
      <c r="T32" s="256"/>
      <c r="U32" s="256"/>
      <c r="V32" s="145"/>
      <c r="W32" s="145"/>
      <c r="X32" s="145"/>
      <c r="Y32" s="145"/>
      <c r="Z32" s="145"/>
      <c r="AA32" s="145"/>
      <c r="AB32" s="145"/>
      <c r="AC32" s="145"/>
      <c r="AD32" s="145"/>
      <c r="AE32" s="159"/>
      <c r="AF32" s="159"/>
      <c r="AG32" s="160"/>
      <c r="AH32" s="160"/>
      <c r="AI32" s="129"/>
      <c r="AJ32" s="129"/>
      <c r="AK32" s="129"/>
      <c r="AL32" s="129"/>
      <c r="AM32" s="129"/>
      <c r="AN32" s="129"/>
      <c r="AO32" s="129"/>
      <c r="AP32" s="129"/>
    </row>
    <row r="33" spans="1:42" ht="8.4499999999999993" customHeight="1" x14ac:dyDescent="0.2">
      <c r="A33" s="255"/>
      <c r="B33" s="256"/>
      <c r="C33" s="256"/>
      <c r="D33" s="256"/>
      <c r="E33" s="256"/>
      <c r="F33" s="256"/>
      <c r="G33" s="256"/>
      <c r="H33" s="256"/>
      <c r="I33" s="256"/>
      <c r="J33" s="256"/>
      <c r="K33" s="256"/>
      <c r="L33" s="256"/>
      <c r="M33" s="256"/>
      <c r="N33" s="256"/>
      <c r="O33" s="256"/>
      <c r="P33" s="256"/>
      <c r="Q33" s="256"/>
      <c r="R33" s="256"/>
      <c r="S33" s="256"/>
      <c r="T33" s="256"/>
      <c r="U33" s="256"/>
      <c r="V33" s="145"/>
      <c r="W33" s="145"/>
      <c r="X33" s="145"/>
      <c r="Y33" s="145"/>
      <c r="Z33" s="145"/>
      <c r="AA33" s="145"/>
      <c r="AB33" s="145"/>
      <c r="AC33" s="145"/>
      <c r="AD33" s="145"/>
      <c r="AE33" s="159"/>
      <c r="AF33" s="159"/>
      <c r="AG33" s="160"/>
      <c r="AH33" s="160"/>
      <c r="AI33" s="129"/>
      <c r="AJ33" s="129"/>
      <c r="AK33" s="129"/>
      <c r="AL33" s="129"/>
      <c r="AM33" s="129"/>
      <c r="AN33" s="129"/>
      <c r="AO33" s="129"/>
      <c r="AP33" s="129"/>
    </row>
    <row r="34" spans="1:42" ht="15.95" customHeight="1" x14ac:dyDescent="0.2">
      <c r="A34" s="316" t="s">
        <v>133</v>
      </c>
      <c r="B34" s="317"/>
      <c r="C34" s="317"/>
      <c r="D34" s="317"/>
      <c r="E34" s="317"/>
      <c r="F34" s="317"/>
      <c r="G34" s="317"/>
      <c r="H34" s="317"/>
      <c r="I34" s="317"/>
      <c r="J34" s="318"/>
      <c r="K34" s="319" t="s">
        <v>57</v>
      </c>
      <c r="L34" s="320" t="s">
        <v>63</v>
      </c>
      <c r="M34" s="259" t="s">
        <v>190</v>
      </c>
      <c r="N34" s="260"/>
      <c r="O34" s="260"/>
      <c r="P34" s="260"/>
      <c r="Q34" s="260"/>
      <c r="R34" s="260"/>
      <c r="S34" s="260"/>
      <c r="T34" s="18" t="s">
        <v>0</v>
      </c>
      <c r="U34" s="23" t="s">
        <v>164</v>
      </c>
      <c r="V34" s="145"/>
      <c r="W34" s="145"/>
      <c r="X34" s="145"/>
      <c r="Y34" s="145"/>
      <c r="Z34" s="145"/>
      <c r="AA34" s="145"/>
      <c r="AB34" s="145"/>
      <c r="AC34" s="145"/>
      <c r="AD34" s="145"/>
      <c r="AE34" s="159"/>
      <c r="AF34" s="159"/>
      <c r="AG34" s="160"/>
      <c r="AH34" s="160"/>
      <c r="AI34" s="129"/>
      <c r="AJ34" s="129"/>
      <c r="AK34" s="129"/>
      <c r="AL34" s="129"/>
      <c r="AM34" s="129"/>
      <c r="AN34" s="129"/>
      <c r="AO34" s="129"/>
      <c r="AP34" s="129"/>
    </row>
    <row r="35" spans="1:42" ht="16.7" customHeight="1" x14ac:dyDescent="0.2">
      <c r="A35" s="181" t="s">
        <v>136</v>
      </c>
      <c r="B35" s="321"/>
      <c r="C35" s="321"/>
      <c r="D35" s="321"/>
      <c r="E35" s="321"/>
      <c r="F35" s="321"/>
      <c r="G35" s="321"/>
      <c r="H35" s="321"/>
      <c r="I35" s="321"/>
      <c r="J35" s="322"/>
      <c r="K35" s="319"/>
      <c r="L35" s="320"/>
      <c r="M35" s="259" t="s">
        <v>48</v>
      </c>
      <c r="N35" s="260"/>
      <c r="O35" s="323" t="s">
        <v>32</v>
      </c>
      <c r="P35" s="260"/>
      <c r="Q35" s="260"/>
      <c r="R35" s="261" t="s">
        <v>35</v>
      </c>
      <c r="S35" s="259"/>
      <c r="T35" s="17"/>
      <c r="U35" s="17"/>
      <c r="V35" s="145"/>
      <c r="W35" s="145"/>
      <c r="X35" s="145"/>
      <c r="Y35" s="145"/>
      <c r="Z35" s="145" t="s">
        <v>159</v>
      </c>
      <c r="AA35" s="145" t="s">
        <v>165</v>
      </c>
      <c r="AB35" s="145" t="s">
        <v>32</v>
      </c>
      <c r="AC35" s="145" t="s">
        <v>35</v>
      </c>
      <c r="AD35" s="145"/>
      <c r="AE35" s="159"/>
      <c r="AF35" s="159"/>
      <c r="AG35" s="160"/>
      <c r="AH35" s="160"/>
      <c r="AI35" s="129"/>
      <c r="AJ35" s="129"/>
      <c r="AK35" s="129"/>
      <c r="AL35" s="129"/>
      <c r="AM35" s="129"/>
      <c r="AN35" s="129"/>
      <c r="AO35" s="129"/>
      <c r="AP35" s="129"/>
    </row>
    <row r="36" spans="1:42" ht="15.95" customHeight="1" x14ac:dyDescent="0.2">
      <c r="A36" s="292" t="s">
        <v>134</v>
      </c>
      <c r="B36" s="293"/>
      <c r="C36" s="293"/>
      <c r="D36" s="293"/>
      <c r="E36" s="293"/>
      <c r="F36" s="293"/>
      <c r="G36" s="293"/>
      <c r="H36" s="293"/>
      <c r="I36" s="293"/>
      <c r="J36" s="305"/>
      <c r="K36" s="135">
        <f>IF(V5&gt;0,0,IF(I38=0,+Y6,0))</f>
        <v>0</v>
      </c>
      <c r="L36" s="64">
        <v>384</v>
      </c>
      <c r="M36" s="162"/>
      <c r="N36" s="52">
        <f>IF(K36&gt;0,(+W4*V36)*M36,0)</f>
        <v>0</v>
      </c>
      <c r="O36" s="162"/>
      <c r="P36" s="306">
        <f>IF(K36&gt;0,(+W4*W36)*O36,0)</f>
        <v>0</v>
      </c>
      <c r="Q36" s="307"/>
      <c r="R36" s="163"/>
      <c r="S36" s="48">
        <f>IF(K36&gt;0,(+W4*X36)*R36,0)</f>
        <v>0</v>
      </c>
      <c r="T36" s="11">
        <f>ROUND(IF(((K36*L36)-N36-P36-S36)&lt;0,0,((K36*L36)-N36-P36-S36)),0)</f>
        <v>0</v>
      </c>
      <c r="U36" s="132" t="str">
        <f>IF(T36-Z36&lt;=0,"",T36-Z36)</f>
        <v/>
      </c>
      <c r="V36" s="147">
        <v>0.2</v>
      </c>
      <c r="W36" s="147">
        <v>0.3</v>
      </c>
      <c r="X36" s="147">
        <v>0.5</v>
      </c>
      <c r="Y36" s="145">
        <v>200</v>
      </c>
      <c r="Z36" s="151">
        <f>Y36-(AA36+AB36+AC36)</f>
        <v>200</v>
      </c>
      <c r="AA36" s="145">
        <f>(Y36*V36)*M36</f>
        <v>0</v>
      </c>
      <c r="AB36" s="145">
        <f>(Y36*W36)*O36</f>
        <v>0</v>
      </c>
      <c r="AC36" s="145">
        <f>(Y36*X36)*R36</f>
        <v>0</v>
      </c>
      <c r="AD36" s="145"/>
      <c r="AE36" s="159"/>
      <c r="AF36" s="159"/>
      <c r="AG36" s="160"/>
      <c r="AH36" s="160"/>
      <c r="AI36" s="129"/>
      <c r="AJ36" s="129"/>
      <c r="AK36" s="129"/>
      <c r="AL36" s="129"/>
      <c r="AM36" s="129"/>
      <c r="AN36" s="129"/>
      <c r="AO36" s="129"/>
      <c r="AP36" s="129"/>
    </row>
    <row r="37" spans="1:42" ht="17.45" customHeight="1" x14ac:dyDescent="0.2">
      <c r="A37" s="308" t="s">
        <v>24</v>
      </c>
      <c r="B37" s="309"/>
      <c r="C37" s="309"/>
      <c r="D37" s="309"/>
      <c r="E37" s="309"/>
      <c r="F37" s="309"/>
      <c r="G37" s="309"/>
      <c r="H37" s="309"/>
      <c r="I37" s="309"/>
      <c r="J37" s="310"/>
      <c r="K37" s="135">
        <f>IF(V5&gt;0,0,IF(I38=0,+Z6,0))</f>
        <v>0</v>
      </c>
      <c r="L37" s="4">
        <v>713</v>
      </c>
      <c r="M37" s="162"/>
      <c r="N37" s="52">
        <f>IF(K37&gt;0,(+W4*V37)*M37,0)</f>
        <v>0</v>
      </c>
      <c r="O37" s="162"/>
      <c r="P37" s="306">
        <f>IF(K37&gt;0,(+W4*W37)*O37,0)</f>
        <v>0</v>
      </c>
      <c r="Q37" s="307"/>
      <c r="R37" s="163"/>
      <c r="S37" s="48">
        <f>IF(K37&gt;0,(+W4*X37)*R37,0)</f>
        <v>0</v>
      </c>
      <c r="T37" s="11">
        <f>ROUND(IF(((K37*L37)-N37-P37-S37)&lt;0,0,((K37*L37)-N37-P37-S37)),0)</f>
        <v>0</v>
      </c>
      <c r="U37" s="132" t="str">
        <f>IF(T37-Z37&lt;=0,"",T37-Z37)</f>
        <v/>
      </c>
      <c r="V37" s="147">
        <v>0.2</v>
      </c>
      <c r="W37" s="147">
        <v>0.3</v>
      </c>
      <c r="X37" s="147">
        <v>0.5</v>
      </c>
      <c r="Y37" s="145">
        <v>400</v>
      </c>
      <c r="Z37" s="151">
        <f>Y37-(AA37+AB37+AC37)</f>
        <v>400</v>
      </c>
      <c r="AA37" s="145">
        <f>(Y37*V37)*M37</f>
        <v>0</v>
      </c>
      <c r="AB37" s="145">
        <f>(Y37*W37)*O37</f>
        <v>0</v>
      </c>
      <c r="AC37" s="145">
        <f>(Y37*X37)*R37</f>
        <v>0</v>
      </c>
      <c r="AD37" s="145"/>
      <c r="AE37" s="159"/>
      <c r="AF37" s="159"/>
      <c r="AG37" s="160"/>
      <c r="AH37" s="160"/>
      <c r="AI37" s="129"/>
      <c r="AJ37" s="129"/>
      <c r="AK37" s="129"/>
      <c r="AL37" s="129"/>
      <c r="AM37" s="129"/>
      <c r="AN37" s="129"/>
      <c r="AO37" s="129"/>
      <c r="AP37" s="129"/>
    </row>
    <row r="38" spans="1:42" ht="17.45" customHeight="1" x14ac:dyDescent="0.2">
      <c r="A38" s="311" t="s">
        <v>137</v>
      </c>
      <c r="B38" s="311"/>
      <c r="C38" s="311"/>
      <c r="D38" s="312"/>
      <c r="E38" s="312"/>
      <c r="F38" s="312"/>
      <c r="G38" s="312"/>
      <c r="H38" s="35" t="s">
        <v>141</v>
      </c>
      <c r="I38" s="312"/>
      <c r="J38" s="312"/>
      <c r="K38" s="91" t="s">
        <v>57</v>
      </c>
      <c r="L38" s="65" t="s">
        <v>63</v>
      </c>
      <c r="M38" s="313"/>
      <c r="N38" s="314"/>
      <c r="O38" s="314"/>
      <c r="P38" s="314"/>
      <c r="Q38" s="314"/>
      <c r="R38" s="314"/>
      <c r="S38" s="314"/>
      <c r="T38" s="314"/>
      <c r="U38" s="315"/>
      <c r="V38" s="147"/>
      <c r="W38" s="147"/>
      <c r="X38" s="147"/>
      <c r="Y38" s="145"/>
      <c r="Z38" s="145"/>
      <c r="AA38" s="145"/>
      <c r="AB38" s="145"/>
      <c r="AC38" s="145"/>
      <c r="AD38" s="145"/>
      <c r="AE38" s="159"/>
      <c r="AF38" s="159"/>
      <c r="AG38" s="160"/>
      <c r="AH38" s="160"/>
      <c r="AI38" s="129"/>
      <c r="AJ38" s="129"/>
      <c r="AK38" s="129"/>
      <c r="AL38" s="129"/>
      <c r="AM38" s="129"/>
      <c r="AN38" s="129"/>
      <c r="AO38" s="129"/>
      <c r="AP38" s="129"/>
    </row>
    <row r="39" spans="1:42" ht="17.45" customHeight="1" x14ac:dyDescent="0.2">
      <c r="A39" s="262" t="s">
        <v>135</v>
      </c>
      <c r="B39" s="263"/>
      <c r="C39" s="263"/>
      <c r="D39" s="263"/>
      <c r="E39" s="263"/>
      <c r="F39" s="263"/>
      <c r="G39" s="263"/>
      <c r="H39" s="263"/>
      <c r="I39" s="263"/>
      <c r="J39" s="264"/>
      <c r="K39" s="172"/>
      <c r="L39" s="93">
        <f>IF(K39=1,(I38/2),0)</f>
        <v>0</v>
      </c>
      <c r="M39" s="162"/>
      <c r="N39" s="52">
        <f>IF(K39&gt;0,(+I38*V39)*M39,0)</f>
        <v>0</v>
      </c>
      <c r="O39" s="162"/>
      <c r="P39" s="306">
        <f>IF(K39&gt;0,(+I38*W39)*O39,0)</f>
        <v>0</v>
      </c>
      <c r="Q39" s="307"/>
      <c r="R39" s="163"/>
      <c r="S39" s="48">
        <f>IF(K39&gt;0,(+I38*X39)*R39,0)</f>
        <v>0</v>
      </c>
      <c r="T39" s="11">
        <f>ROUND(IF(((K39*L39)-N39-P39-S39)&lt;0,0,((K39*L39)-N39-P39-S39)),0)</f>
        <v>0</v>
      </c>
      <c r="U39" s="132" t="str">
        <f>IF(T39-Z39&lt;=0,"",T39-Z39)</f>
        <v/>
      </c>
      <c r="V39" s="147">
        <v>0.2</v>
      </c>
      <c r="W39" s="147">
        <v>0.3</v>
      </c>
      <c r="X39" s="147">
        <v>0.5</v>
      </c>
      <c r="Y39" s="145">
        <v>200</v>
      </c>
      <c r="Z39" s="151">
        <f>Y39-(AA39+AB39+AC39)</f>
        <v>200</v>
      </c>
      <c r="AA39" s="145">
        <f>(Y39*V39)*M39</f>
        <v>0</v>
      </c>
      <c r="AB39" s="145">
        <f>(Y39*W39)*O39</f>
        <v>0</v>
      </c>
      <c r="AC39" s="145">
        <f>(Y39*X39)*R39</f>
        <v>0</v>
      </c>
      <c r="AD39" s="145"/>
      <c r="AE39" s="159"/>
      <c r="AF39" s="159"/>
      <c r="AG39" s="160"/>
      <c r="AH39" s="160"/>
      <c r="AI39" s="129"/>
      <c r="AJ39" s="129"/>
      <c r="AK39" s="129"/>
      <c r="AL39" s="129"/>
      <c r="AM39" s="129"/>
      <c r="AN39" s="129"/>
      <c r="AO39" s="129"/>
      <c r="AP39" s="129"/>
    </row>
    <row r="40" spans="1:42" ht="15.95" customHeight="1" x14ac:dyDescent="0.2">
      <c r="A40" s="337" t="s">
        <v>108</v>
      </c>
      <c r="B40" s="338"/>
      <c r="C40" s="338"/>
      <c r="D40" s="338"/>
      <c r="E40" s="338"/>
      <c r="F40" s="338"/>
      <c r="G40" s="338"/>
      <c r="H40" s="338"/>
      <c r="I40" s="338"/>
      <c r="J40" s="339"/>
      <c r="K40" s="173"/>
      <c r="L40" s="96">
        <f>IF(K40=1,I38,0)</f>
        <v>0</v>
      </c>
      <c r="M40" s="164"/>
      <c r="N40" s="67">
        <f>IF(K40&gt;0,(+I38*V40)*M40,0)</f>
        <v>0</v>
      </c>
      <c r="O40" s="164"/>
      <c r="P40" s="340">
        <f>IF(K40&gt;0,(+I38*W40)*O40,0)</f>
        <v>0</v>
      </c>
      <c r="Q40" s="341"/>
      <c r="R40" s="165"/>
      <c r="S40" s="69">
        <f>IF(K40&gt;0,(+I38*X40)*R40,0)</f>
        <v>0</v>
      </c>
      <c r="T40" s="70">
        <f>ROUND(IF(((K40*L40)-N40-P40-S40)&lt;0,0,((K40*L40)-N40-P40-S40)),0)</f>
        <v>0</v>
      </c>
      <c r="U40" s="132" t="str">
        <f>IF(T40-Z40&lt;=0,"",T40-Z40)</f>
        <v/>
      </c>
      <c r="V40" s="147">
        <v>0.2</v>
      </c>
      <c r="W40" s="147">
        <v>0.3</v>
      </c>
      <c r="X40" s="147">
        <v>0.5</v>
      </c>
      <c r="Y40" s="145">
        <v>400</v>
      </c>
      <c r="Z40" s="151">
        <f>Y40-(AA40+AB40+AC40)</f>
        <v>400</v>
      </c>
      <c r="AA40" s="145">
        <f>(Y40*V40)*M40</f>
        <v>0</v>
      </c>
      <c r="AB40" s="145">
        <f>(Y40*W40)*O40</f>
        <v>0</v>
      </c>
      <c r="AC40" s="145">
        <f>(Y40*X40)*R40</f>
        <v>0</v>
      </c>
      <c r="AD40" s="145"/>
      <c r="AE40" s="159"/>
      <c r="AF40" s="159"/>
      <c r="AG40" s="160"/>
      <c r="AH40" s="160"/>
      <c r="AI40" s="129"/>
      <c r="AJ40" s="129"/>
      <c r="AK40" s="129"/>
      <c r="AL40" s="129"/>
      <c r="AM40" s="129"/>
      <c r="AN40" s="129"/>
      <c r="AO40" s="129"/>
      <c r="AP40" s="129"/>
    </row>
    <row r="41" spans="1:42" ht="21" customHeight="1" x14ac:dyDescent="0.2">
      <c r="A41" s="342" t="s">
        <v>138</v>
      </c>
      <c r="B41" s="343"/>
      <c r="C41" s="343"/>
      <c r="D41" s="343"/>
      <c r="E41" s="343"/>
      <c r="F41" s="343"/>
      <c r="G41" s="343"/>
      <c r="H41" s="343"/>
      <c r="I41" s="343"/>
      <c r="J41" s="343"/>
      <c r="K41" s="343"/>
      <c r="L41" s="343"/>
      <c r="M41" s="343"/>
      <c r="N41" s="343"/>
      <c r="O41" s="343"/>
      <c r="P41" s="343"/>
      <c r="Q41" s="343"/>
      <c r="R41" s="343"/>
      <c r="S41" s="343"/>
      <c r="T41" s="343"/>
      <c r="U41" s="344"/>
      <c r="V41" s="145"/>
      <c r="W41" s="145"/>
      <c r="X41" s="145"/>
      <c r="Y41" s="145"/>
      <c r="Z41" s="145"/>
      <c r="AA41" s="145"/>
      <c r="AB41" s="145"/>
      <c r="AC41" s="145"/>
      <c r="AD41" s="145"/>
      <c r="AE41" s="159"/>
      <c r="AF41" s="159"/>
      <c r="AG41" s="160"/>
      <c r="AH41" s="160"/>
      <c r="AI41" s="129"/>
      <c r="AJ41" s="129"/>
      <c r="AK41" s="129"/>
      <c r="AL41" s="129"/>
      <c r="AM41" s="129"/>
      <c r="AN41" s="129"/>
      <c r="AO41" s="129"/>
      <c r="AP41" s="129"/>
    </row>
    <row r="42" spans="1:42" ht="13.7" customHeight="1" x14ac:dyDescent="0.2">
      <c r="A42" s="345" t="s">
        <v>139</v>
      </c>
      <c r="B42" s="235"/>
      <c r="C42" s="235"/>
      <c r="D42" s="235"/>
      <c r="E42" s="235"/>
      <c r="F42" s="235"/>
      <c r="G42" s="235"/>
      <c r="H42" s="235"/>
      <c r="I42" s="235"/>
      <c r="J42" s="235"/>
      <c r="K42" s="235"/>
      <c r="L42" s="235"/>
      <c r="M42" s="235"/>
      <c r="N42" s="235"/>
      <c r="O42" s="235"/>
      <c r="P42" s="235"/>
      <c r="Q42" s="235"/>
      <c r="R42" s="235"/>
      <c r="S42" s="235"/>
      <c r="T42" s="235"/>
      <c r="U42" s="346"/>
      <c r="V42" s="145"/>
      <c r="W42" s="145"/>
      <c r="X42" s="145"/>
      <c r="Y42" s="145"/>
      <c r="Z42" s="145"/>
      <c r="AA42" s="145"/>
      <c r="AB42" s="145"/>
      <c r="AC42" s="145"/>
      <c r="AD42" s="145"/>
      <c r="AE42" s="159"/>
      <c r="AF42" s="159"/>
      <c r="AG42" s="160"/>
      <c r="AH42" s="160"/>
      <c r="AI42" s="129"/>
      <c r="AJ42" s="129"/>
      <c r="AK42" s="129"/>
      <c r="AL42" s="129"/>
      <c r="AM42" s="129"/>
      <c r="AN42" s="129"/>
      <c r="AO42" s="129"/>
      <c r="AP42" s="129"/>
    </row>
    <row r="43" spans="1:42" ht="24.75" customHeight="1" x14ac:dyDescent="0.2">
      <c r="A43" s="324" t="s">
        <v>140</v>
      </c>
      <c r="B43" s="325"/>
      <c r="C43" s="325"/>
      <c r="D43" s="325"/>
      <c r="E43" s="325"/>
      <c r="F43" s="325"/>
      <c r="G43" s="325"/>
      <c r="H43" s="325"/>
      <c r="I43" s="325"/>
      <c r="J43" s="325"/>
      <c r="K43" s="325"/>
      <c r="L43" s="325"/>
      <c r="M43" s="325"/>
      <c r="N43" s="325"/>
      <c r="O43" s="325"/>
      <c r="P43" s="325"/>
      <c r="Q43" s="325"/>
      <c r="R43" s="325"/>
      <c r="S43" s="325"/>
      <c r="T43" s="325"/>
      <c r="U43" s="326"/>
      <c r="V43" s="145"/>
      <c r="W43" s="145"/>
      <c r="X43" s="145"/>
      <c r="Y43" s="145"/>
      <c r="Z43" s="145"/>
      <c r="AA43" s="145"/>
      <c r="AB43" s="145"/>
      <c r="AC43" s="145"/>
      <c r="AD43" s="145"/>
      <c r="AE43" s="159"/>
      <c r="AF43" s="159"/>
      <c r="AG43" s="160"/>
      <c r="AH43" s="160"/>
      <c r="AI43" s="129"/>
      <c r="AJ43" s="129"/>
      <c r="AK43" s="129"/>
      <c r="AL43" s="129"/>
      <c r="AM43" s="129"/>
      <c r="AN43" s="129"/>
      <c r="AO43" s="129"/>
      <c r="AP43" s="129"/>
    </row>
    <row r="44" spans="1:42" ht="24.75" customHeight="1" x14ac:dyDescent="0.2">
      <c r="A44" s="157"/>
      <c r="B44" s="158"/>
      <c r="C44" s="158"/>
      <c r="D44" s="158"/>
      <c r="E44" s="158"/>
      <c r="F44" s="158"/>
      <c r="G44" s="158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8"/>
      <c r="V44" s="145"/>
      <c r="W44" s="145"/>
      <c r="X44" s="145"/>
      <c r="Y44" s="145"/>
      <c r="Z44" s="145"/>
      <c r="AA44" s="145"/>
      <c r="AB44" s="145"/>
      <c r="AC44" s="145"/>
      <c r="AD44" s="145"/>
      <c r="AE44" s="159"/>
      <c r="AF44" s="159"/>
      <c r="AG44" s="160"/>
      <c r="AH44" s="160"/>
      <c r="AI44" s="129"/>
      <c r="AJ44" s="129"/>
      <c r="AK44" s="129"/>
      <c r="AL44" s="129"/>
      <c r="AM44" s="129"/>
      <c r="AN44" s="129"/>
      <c r="AO44" s="129"/>
      <c r="AP44" s="129"/>
    </row>
    <row r="45" spans="1:42" s="76" customFormat="1" ht="18" customHeight="1" x14ac:dyDescent="0.2">
      <c r="A45" s="74"/>
      <c r="B45" s="75"/>
      <c r="C45" s="75"/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145"/>
      <c r="W45" s="145"/>
      <c r="X45" s="145"/>
      <c r="Y45" s="145"/>
      <c r="Z45" s="145"/>
      <c r="AA45" s="145"/>
      <c r="AB45" s="145"/>
      <c r="AC45" s="145"/>
      <c r="AD45" s="145"/>
      <c r="AE45" s="159"/>
      <c r="AF45" s="159"/>
      <c r="AG45" s="160"/>
      <c r="AH45" s="160"/>
      <c r="AI45" s="129"/>
      <c r="AJ45" s="129"/>
      <c r="AK45" s="129"/>
      <c r="AL45" s="129"/>
      <c r="AM45" s="129"/>
      <c r="AN45" s="129"/>
      <c r="AO45" s="129"/>
      <c r="AP45" s="129"/>
    </row>
    <row r="46" spans="1:42" ht="16.7" customHeight="1" x14ac:dyDescent="0.2">
      <c r="A46" s="327" t="s">
        <v>84</v>
      </c>
      <c r="B46" s="328"/>
      <c r="C46" s="328"/>
      <c r="D46" s="328"/>
      <c r="E46" s="328"/>
      <c r="F46" s="328"/>
      <c r="G46" s="328"/>
      <c r="H46" s="328"/>
      <c r="I46" s="328"/>
      <c r="J46" s="328"/>
      <c r="K46" s="328"/>
      <c r="L46" s="328"/>
      <c r="M46" s="328"/>
      <c r="N46" s="328"/>
      <c r="O46" s="328"/>
      <c r="P46" s="328"/>
      <c r="Q46" s="328"/>
      <c r="R46" s="328"/>
      <c r="S46" s="328"/>
      <c r="T46" s="328"/>
      <c r="U46" s="329"/>
      <c r="V46" s="88"/>
      <c r="W46" s="88"/>
      <c r="X46" s="88"/>
      <c r="Y46" s="88"/>
      <c r="Z46" s="88"/>
      <c r="AA46" s="88"/>
      <c r="AB46" s="88"/>
      <c r="AC46" s="88"/>
      <c r="AD46" s="88"/>
      <c r="AE46" s="160"/>
      <c r="AF46" s="160"/>
      <c r="AG46" s="160"/>
      <c r="AH46" s="160"/>
      <c r="AI46" s="129"/>
      <c r="AJ46" s="129"/>
      <c r="AK46" s="129"/>
      <c r="AL46" s="129"/>
      <c r="AM46" s="129"/>
      <c r="AN46" s="129"/>
      <c r="AO46" s="129"/>
      <c r="AP46" s="129"/>
    </row>
    <row r="47" spans="1:42" ht="15.95" customHeight="1" x14ac:dyDescent="0.2">
      <c r="A47" s="236" t="s">
        <v>29</v>
      </c>
      <c r="B47" s="235"/>
      <c r="C47" s="235"/>
      <c r="D47" s="235"/>
      <c r="E47" s="235"/>
      <c r="F47" s="235"/>
      <c r="G47" s="235"/>
      <c r="H47" s="235"/>
      <c r="I47" s="235"/>
      <c r="J47" s="235"/>
      <c r="K47" s="235"/>
      <c r="L47" s="330"/>
      <c r="M47" s="331" t="s">
        <v>50</v>
      </c>
      <c r="N47" s="332"/>
      <c r="O47" s="332"/>
      <c r="P47" s="332"/>
      <c r="Q47" s="332"/>
      <c r="R47" s="77"/>
      <c r="S47" s="78" t="s">
        <v>51</v>
      </c>
      <c r="T47" s="72" t="s">
        <v>20</v>
      </c>
      <c r="U47" s="72"/>
      <c r="V47" s="88"/>
      <c r="W47" s="88"/>
      <c r="X47" s="88"/>
      <c r="Y47" s="88"/>
      <c r="Z47" s="88"/>
      <c r="AA47" s="88"/>
      <c r="AB47" s="88"/>
      <c r="AC47" s="88"/>
      <c r="AD47" s="88"/>
      <c r="AE47" s="160"/>
      <c r="AF47" s="160"/>
      <c r="AG47" s="160"/>
      <c r="AH47" s="160"/>
      <c r="AI47" s="129"/>
      <c r="AJ47" s="129"/>
      <c r="AK47" s="129"/>
      <c r="AL47" s="129"/>
      <c r="AM47" s="129"/>
      <c r="AN47" s="129"/>
      <c r="AO47" s="129"/>
      <c r="AP47" s="129"/>
    </row>
    <row r="48" spans="1:42" ht="15.2" customHeight="1" x14ac:dyDescent="0.2">
      <c r="A48" s="333" t="s">
        <v>15</v>
      </c>
      <c r="B48" s="220"/>
      <c r="C48" s="220"/>
      <c r="D48" s="220"/>
      <c r="E48" s="220"/>
      <c r="F48" s="220"/>
      <c r="G48" s="220"/>
      <c r="H48" s="220"/>
      <c r="I48" s="220"/>
      <c r="J48" s="220"/>
      <c r="K48" s="220"/>
      <c r="L48" s="334"/>
      <c r="M48" s="335" t="s">
        <v>16</v>
      </c>
      <c r="N48" s="325"/>
      <c r="O48" s="40" t="s">
        <v>2</v>
      </c>
      <c r="P48" s="336" t="s">
        <v>11</v>
      </c>
      <c r="Q48" s="325"/>
      <c r="R48" s="41"/>
      <c r="S48" s="37" t="s">
        <v>42</v>
      </c>
      <c r="T48" s="17" t="s">
        <v>75</v>
      </c>
      <c r="U48" s="17"/>
      <c r="V48" s="88"/>
      <c r="W48" s="88"/>
      <c r="X48" s="88"/>
      <c r="Y48" s="88"/>
      <c r="Z48" s="88"/>
      <c r="AA48" s="88"/>
      <c r="AB48" s="88"/>
      <c r="AC48" s="88"/>
      <c r="AD48" s="88"/>
      <c r="AE48" s="160"/>
      <c r="AF48" s="160"/>
      <c r="AG48" s="160"/>
      <c r="AH48" s="160"/>
      <c r="AI48" s="129"/>
      <c r="AJ48" s="129"/>
      <c r="AK48" s="129"/>
      <c r="AL48" s="129"/>
      <c r="AM48" s="129"/>
      <c r="AN48" s="129"/>
      <c r="AO48" s="129"/>
      <c r="AP48" s="129"/>
    </row>
    <row r="49" spans="1:42" ht="16.7" customHeight="1" x14ac:dyDescent="0.2">
      <c r="A49" s="347"/>
      <c r="B49" s="348"/>
      <c r="C49" s="348"/>
      <c r="D49" s="348"/>
      <c r="E49" s="348"/>
      <c r="F49" s="348"/>
      <c r="G49" s="348"/>
      <c r="H49" s="348"/>
      <c r="I49" s="348"/>
      <c r="J49" s="348"/>
      <c r="K49" s="348"/>
      <c r="L49" s="348"/>
      <c r="M49" s="353"/>
      <c r="N49" s="354"/>
      <c r="O49" s="38" t="s">
        <v>2</v>
      </c>
      <c r="P49" s="355"/>
      <c r="Q49" s="355"/>
      <c r="R49" s="356"/>
      <c r="S49" s="3"/>
      <c r="T49" s="24"/>
      <c r="U49" s="3"/>
      <c r="V49" s="88"/>
      <c r="W49" s="88"/>
      <c r="X49" s="88"/>
      <c r="Y49" s="88"/>
      <c r="Z49" s="88"/>
      <c r="AA49" s="88"/>
      <c r="AB49" s="88"/>
      <c r="AC49" s="88"/>
      <c r="AD49" s="88"/>
      <c r="AE49" s="160"/>
      <c r="AF49" s="160"/>
      <c r="AG49" s="160"/>
      <c r="AH49" s="160"/>
      <c r="AI49" s="129"/>
      <c r="AJ49" s="129"/>
      <c r="AK49" s="129"/>
      <c r="AL49" s="129"/>
      <c r="AM49" s="129"/>
      <c r="AN49" s="129"/>
      <c r="AO49" s="129"/>
      <c r="AP49" s="129"/>
    </row>
    <row r="50" spans="1:42" ht="16.7" customHeight="1" x14ac:dyDescent="0.2">
      <c r="A50" s="347"/>
      <c r="B50" s="348"/>
      <c r="C50" s="348"/>
      <c r="D50" s="348"/>
      <c r="E50" s="348"/>
      <c r="F50" s="348"/>
      <c r="G50" s="348"/>
      <c r="H50" s="348"/>
      <c r="I50" s="348"/>
      <c r="J50" s="348"/>
      <c r="K50" s="348"/>
      <c r="L50" s="348"/>
      <c r="M50" s="349"/>
      <c r="N50" s="350"/>
      <c r="O50" s="7" t="s">
        <v>2</v>
      </c>
      <c r="P50" s="351"/>
      <c r="Q50" s="351"/>
      <c r="R50" s="352"/>
      <c r="S50" s="3"/>
      <c r="T50" s="24"/>
      <c r="U50" s="3"/>
      <c r="V50" s="88"/>
      <c r="W50" s="88"/>
      <c r="X50" s="88"/>
      <c r="Y50" s="88"/>
      <c r="Z50" s="88"/>
      <c r="AA50" s="88"/>
      <c r="AB50" s="88"/>
      <c r="AC50" s="88"/>
      <c r="AD50" s="88"/>
      <c r="AE50" s="160"/>
      <c r="AF50" s="160"/>
      <c r="AG50" s="160"/>
      <c r="AH50" s="160"/>
      <c r="AI50" s="129"/>
      <c r="AJ50" s="129"/>
      <c r="AK50" s="129"/>
      <c r="AL50" s="129"/>
      <c r="AM50" s="129"/>
      <c r="AN50" s="129"/>
      <c r="AO50" s="129"/>
      <c r="AP50" s="129"/>
    </row>
    <row r="51" spans="1:42" ht="16.7" customHeight="1" x14ac:dyDescent="0.2">
      <c r="A51" s="347"/>
      <c r="B51" s="348"/>
      <c r="C51" s="348"/>
      <c r="D51" s="348"/>
      <c r="E51" s="348"/>
      <c r="F51" s="348"/>
      <c r="G51" s="348"/>
      <c r="H51" s="348"/>
      <c r="I51" s="348"/>
      <c r="J51" s="348"/>
      <c r="K51" s="348"/>
      <c r="L51" s="348"/>
      <c r="M51" s="349"/>
      <c r="N51" s="350"/>
      <c r="O51" s="7" t="s">
        <v>2</v>
      </c>
      <c r="P51" s="351"/>
      <c r="Q51" s="351"/>
      <c r="R51" s="352"/>
      <c r="S51" s="3"/>
      <c r="T51" s="24"/>
      <c r="U51" s="3"/>
      <c r="V51" s="88"/>
      <c r="W51" s="88"/>
      <c r="X51" s="88"/>
      <c r="Y51" s="88"/>
      <c r="Z51" s="88"/>
      <c r="AA51" s="88"/>
      <c r="AB51" s="88"/>
      <c r="AC51" s="88"/>
      <c r="AD51" s="88"/>
      <c r="AE51" s="160"/>
      <c r="AF51" s="160"/>
      <c r="AG51" s="160"/>
      <c r="AH51" s="160"/>
      <c r="AI51" s="129"/>
      <c r="AJ51" s="129"/>
      <c r="AK51" s="129"/>
      <c r="AL51" s="129"/>
      <c r="AM51" s="129"/>
      <c r="AN51" s="129"/>
      <c r="AO51" s="129"/>
      <c r="AP51" s="129"/>
    </row>
    <row r="52" spans="1:42" ht="16.7" customHeight="1" x14ac:dyDescent="0.2">
      <c r="A52" s="347"/>
      <c r="B52" s="348"/>
      <c r="C52" s="348"/>
      <c r="D52" s="348"/>
      <c r="E52" s="348"/>
      <c r="F52" s="348"/>
      <c r="G52" s="348"/>
      <c r="H52" s="348"/>
      <c r="I52" s="348"/>
      <c r="J52" s="348"/>
      <c r="K52" s="348"/>
      <c r="L52" s="348"/>
      <c r="M52" s="349"/>
      <c r="N52" s="350"/>
      <c r="O52" s="7" t="s">
        <v>2</v>
      </c>
      <c r="P52" s="351"/>
      <c r="Q52" s="351"/>
      <c r="R52" s="352"/>
      <c r="S52" s="3"/>
      <c r="T52" s="24"/>
      <c r="U52" s="3"/>
      <c r="V52" s="88"/>
      <c r="W52" s="88"/>
      <c r="X52" s="88"/>
      <c r="Y52" s="88"/>
      <c r="Z52" s="88"/>
      <c r="AA52" s="88"/>
      <c r="AB52" s="88"/>
      <c r="AC52" s="88"/>
      <c r="AD52" s="88"/>
      <c r="AE52" s="160"/>
      <c r="AF52" s="160"/>
      <c r="AG52" s="160"/>
      <c r="AH52" s="160"/>
      <c r="AI52" s="129"/>
      <c r="AJ52" s="129"/>
      <c r="AK52" s="129"/>
      <c r="AL52" s="129"/>
      <c r="AM52" s="129"/>
      <c r="AN52" s="129"/>
      <c r="AO52" s="129"/>
      <c r="AP52" s="129"/>
    </row>
    <row r="53" spans="1:42" ht="10.7" customHeight="1" x14ac:dyDescent="0.2">
      <c r="A53" s="255"/>
      <c r="B53" s="256"/>
      <c r="C53" s="256"/>
      <c r="D53" s="256"/>
      <c r="E53" s="256"/>
      <c r="F53" s="256"/>
      <c r="G53" s="256"/>
      <c r="H53" s="256"/>
      <c r="I53" s="256"/>
      <c r="J53" s="256"/>
      <c r="K53" s="256"/>
      <c r="L53" s="256"/>
      <c r="M53" s="256"/>
      <c r="N53" s="256"/>
      <c r="O53" s="256"/>
      <c r="P53" s="256"/>
      <c r="Q53" s="256"/>
      <c r="R53" s="256"/>
      <c r="S53" s="256"/>
      <c r="T53" s="256"/>
      <c r="U53" s="256"/>
      <c r="V53" s="88"/>
      <c r="W53" s="88"/>
      <c r="X53" s="88"/>
      <c r="Y53" s="88"/>
      <c r="Z53" s="88"/>
      <c r="AA53" s="88"/>
      <c r="AB53" s="88"/>
      <c r="AC53" s="88"/>
      <c r="AD53" s="88"/>
      <c r="AE53" s="160"/>
      <c r="AF53" s="160"/>
      <c r="AG53" s="160"/>
      <c r="AH53" s="160"/>
      <c r="AI53" s="129"/>
      <c r="AJ53" s="129"/>
      <c r="AK53" s="129"/>
      <c r="AL53" s="129"/>
      <c r="AM53" s="129"/>
      <c r="AN53" s="129"/>
      <c r="AO53" s="129"/>
      <c r="AP53" s="129"/>
    </row>
    <row r="54" spans="1:42" ht="15.95" customHeight="1" x14ac:dyDescent="0.2">
      <c r="A54" s="316" t="s">
        <v>49</v>
      </c>
      <c r="B54" s="317"/>
      <c r="C54" s="317"/>
      <c r="D54" s="317"/>
      <c r="E54" s="317"/>
      <c r="F54" s="317"/>
      <c r="G54" s="317"/>
      <c r="H54" s="317"/>
      <c r="I54" s="317"/>
      <c r="J54" s="317"/>
      <c r="K54" s="35" t="s">
        <v>113</v>
      </c>
      <c r="L54" s="8"/>
      <c r="M54" s="323" t="s">
        <v>81</v>
      </c>
      <c r="N54" s="260"/>
      <c r="O54" s="260"/>
      <c r="P54" s="260"/>
      <c r="Q54" s="260"/>
      <c r="R54" s="260"/>
      <c r="S54" s="260"/>
      <c r="T54" s="18" t="s">
        <v>0</v>
      </c>
      <c r="U54" s="23" t="s">
        <v>164</v>
      </c>
      <c r="V54" s="88"/>
      <c r="W54" s="88"/>
      <c r="X54" s="88"/>
      <c r="Y54" s="88"/>
      <c r="Z54" s="88"/>
      <c r="AA54" s="88"/>
      <c r="AB54" s="88"/>
      <c r="AC54" s="88"/>
      <c r="AD54" s="88"/>
      <c r="AE54" s="160"/>
      <c r="AF54" s="160"/>
      <c r="AG54" s="160"/>
      <c r="AH54" s="160"/>
      <c r="AI54" s="129"/>
      <c r="AJ54" s="129"/>
      <c r="AK54" s="129"/>
      <c r="AL54" s="129"/>
      <c r="AM54" s="129"/>
      <c r="AN54" s="129"/>
      <c r="AO54" s="129"/>
      <c r="AP54" s="129"/>
    </row>
    <row r="55" spans="1:42" ht="16.7" customHeight="1" x14ac:dyDescent="0.2">
      <c r="A55" s="181" t="s">
        <v>150</v>
      </c>
      <c r="B55" s="321"/>
      <c r="C55" s="321"/>
      <c r="D55" s="321"/>
      <c r="E55" s="321"/>
      <c r="F55" s="321"/>
      <c r="G55" s="321"/>
      <c r="H55" s="321"/>
      <c r="I55" s="321"/>
      <c r="J55" s="182"/>
      <c r="K55" s="137">
        <f>+V5</f>
        <v>0</v>
      </c>
      <c r="L55" s="17" t="s">
        <v>80</v>
      </c>
      <c r="M55" s="323" t="s">
        <v>48</v>
      </c>
      <c r="N55" s="260"/>
      <c r="O55" s="323" t="s">
        <v>32</v>
      </c>
      <c r="P55" s="260"/>
      <c r="Q55" s="260"/>
      <c r="R55" s="261" t="s">
        <v>35</v>
      </c>
      <c r="S55" s="259"/>
      <c r="T55" s="17"/>
      <c r="U55" s="17"/>
      <c r="V55" s="88"/>
      <c r="W55" s="88"/>
      <c r="X55" s="88"/>
      <c r="Y55" s="88"/>
      <c r="Z55" s="88"/>
      <c r="AA55" s="88" t="s">
        <v>48</v>
      </c>
      <c r="AB55" s="88" t="s">
        <v>32</v>
      </c>
      <c r="AC55" s="88" t="s">
        <v>35</v>
      </c>
      <c r="AD55" s="88"/>
      <c r="AE55" s="160"/>
      <c r="AF55" s="160"/>
      <c r="AG55" s="160"/>
      <c r="AH55" s="160"/>
      <c r="AI55" s="129"/>
      <c r="AJ55" s="129"/>
      <c r="AK55" s="129"/>
      <c r="AL55" s="129"/>
      <c r="AM55" s="129"/>
      <c r="AN55" s="129"/>
      <c r="AO55" s="129"/>
      <c r="AP55" s="129"/>
    </row>
    <row r="56" spans="1:42" ht="15.95" customHeight="1" x14ac:dyDescent="0.2">
      <c r="A56" s="292" t="s">
        <v>142</v>
      </c>
      <c r="B56" s="293"/>
      <c r="C56" s="293"/>
      <c r="D56" s="293"/>
      <c r="E56" s="293"/>
      <c r="F56" s="293"/>
      <c r="G56" s="293"/>
      <c r="H56" s="293"/>
      <c r="I56" s="293"/>
      <c r="J56" s="294"/>
      <c r="K56" s="162"/>
      <c r="L56" s="81">
        <v>977</v>
      </c>
      <c r="M56" s="162"/>
      <c r="N56" s="52">
        <f>IF(M56&gt;0,(+L56*V56)*M56,0)</f>
        <v>0</v>
      </c>
      <c r="O56" s="162"/>
      <c r="P56" s="306">
        <f>IF(O56&gt;0,(+L56*W56)*O56,0)</f>
        <v>0</v>
      </c>
      <c r="Q56" s="307"/>
      <c r="R56" s="163"/>
      <c r="S56" s="48">
        <f>IF(K56&gt;0,(+L56*X56)*R56,0)</f>
        <v>0</v>
      </c>
      <c r="T56" s="11">
        <f>ROUND((K56*L56)-N56-P56-S56,0)</f>
        <v>0</v>
      </c>
      <c r="U56" s="132" t="str">
        <f>IF(T56-Z56&lt;=0,"",T56-Z56)</f>
        <v/>
      </c>
      <c r="V56" s="152">
        <v>0.2</v>
      </c>
      <c r="W56" s="152">
        <v>0.3</v>
      </c>
      <c r="X56" s="152">
        <v>0.5</v>
      </c>
      <c r="Y56" s="88">
        <v>617</v>
      </c>
      <c r="Z56" s="153" t="b">
        <f>IF((Y56*K56)-(AA56+AB56+AC56)&gt;0,(Y56*K56)-(AA56+AB56+AC56))</f>
        <v>0</v>
      </c>
      <c r="AA56" s="88">
        <f>(Y56*V56)*M56</f>
        <v>0</v>
      </c>
      <c r="AB56" s="88">
        <f>(Y56*W56)*O56</f>
        <v>0</v>
      </c>
      <c r="AC56" s="88">
        <f>(Y56*X56)*R56</f>
        <v>0</v>
      </c>
      <c r="AD56" s="88"/>
      <c r="AE56" s="160"/>
      <c r="AF56" s="160"/>
      <c r="AG56" s="160"/>
      <c r="AH56" s="160"/>
      <c r="AI56" s="129"/>
      <c r="AJ56" s="129"/>
      <c r="AK56" s="129"/>
      <c r="AL56" s="129"/>
      <c r="AM56" s="129"/>
      <c r="AN56" s="129"/>
      <c r="AO56" s="129"/>
      <c r="AP56" s="129"/>
    </row>
    <row r="57" spans="1:42" ht="17.45" customHeight="1" x14ac:dyDescent="0.2">
      <c r="A57" s="292" t="s">
        <v>143</v>
      </c>
      <c r="B57" s="293"/>
      <c r="C57" s="293"/>
      <c r="D57" s="293"/>
      <c r="E57" s="293"/>
      <c r="F57" s="293"/>
      <c r="G57" s="293"/>
      <c r="H57" s="293"/>
      <c r="I57" s="293"/>
      <c r="J57" s="294"/>
      <c r="K57" s="162"/>
      <c r="L57" s="81">
        <v>977</v>
      </c>
      <c r="M57" s="162"/>
      <c r="N57" s="52">
        <f t="shared" ref="N57:N58" si="2">IF(M57&gt;0,(+L57*V57)*M57,0)</f>
        <v>0</v>
      </c>
      <c r="O57" s="162"/>
      <c r="P57" s="306">
        <f t="shared" ref="P57:P58" si="3">IF(O57&gt;0,(+L57*W57)*O57,0)</f>
        <v>0</v>
      </c>
      <c r="Q57" s="307"/>
      <c r="R57" s="163"/>
      <c r="S57" s="48">
        <f t="shared" ref="S57:S58" si="4">IF(K57&gt;0,(+L57*X57)*R57,0)</f>
        <v>0</v>
      </c>
      <c r="T57" s="11">
        <f t="shared" ref="T57:T63" si="5">ROUND((K57*L57)-N57-P57-S57,0)</f>
        <v>0</v>
      </c>
      <c r="U57" s="132" t="str">
        <f t="shared" ref="U57:U59" si="6">IF(T57-Z57&lt;=0,"",T57-Z57)</f>
        <v/>
      </c>
      <c r="V57" s="152">
        <v>0.2</v>
      </c>
      <c r="W57" s="152">
        <v>0.3</v>
      </c>
      <c r="X57" s="152">
        <v>0.5</v>
      </c>
      <c r="Y57" s="88">
        <v>172</v>
      </c>
      <c r="Z57" s="153" t="b">
        <f t="shared" ref="Z57:Z59" si="7">IF((Y57*K57)-(AA57+AB57+AC57)&gt;0,(Y57*K57)-(AA57+AB57+AC57))</f>
        <v>0</v>
      </c>
      <c r="AA57" s="88">
        <f t="shared" ref="AA57:AA59" si="8">(Y57*V57)*M57</f>
        <v>0</v>
      </c>
      <c r="AB57" s="88">
        <f t="shared" ref="AB57:AB59" si="9">(Y57*W57)*O57</f>
        <v>0</v>
      </c>
      <c r="AC57" s="88">
        <f t="shared" ref="AC57:AC59" si="10">(Y57*X57)*R57</f>
        <v>0</v>
      </c>
      <c r="AD57" s="88"/>
      <c r="AE57" s="160"/>
      <c r="AF57" s="160"/>
      <c r="AG57" s="160"/>
      <c r="AH57" s="160"/>
      <c r="AI57" s="129"/>
      <c r="AJ57" s="129"/>
      <c r="AK57" s="129"/>
      <c r="AL57" s="129"/>
      <c r="AM57" s="129"/>
      <c r="AN57" s="129"/>
      <c r="AO57" s="129"/>
      <c r="AP57" s="129"/>
    </row>
    <row r="58" spans="1:42" ht="17.45" customHeight="1" x14ac:dyDescent="0.2">
      <c r="A58" s="292" t="s">
        <v>144</v>
      </c>
      <c r="B58" s="293"/>
      <c r="C58" s="293"/>
      <c r="D58" s="309"/>
      <c r="E58" s="309"/>
      <c r="F58" s="309"/>
      <c r="G58" s="309"/>
      <c r="H58" s="309"/>
      <c r="I58" s="309"/>
      <c r="J58" s="357"/>
      <c r="K58" s="162"/>
      <c r="L58" s="81">
        <v>977</v>
      </c>
      <c r="M58" s="162"/>
      <c r="N58" s="52">
        <f t="shared" si="2"/>
        <v>0</v>
      </c>
      <c r="O58" s="162"/>
      <c r="P58" s="306">
        <f t="shared" si="3"/>
        <v>0</v>
      </c>
      <c r="Q58" s="307"/>
      <c r="R58" s="163"/>
      <c r="S58" s="48">
        <f t="shared" si="4"/>
        <v>0</v>
      </c>
      <c r="T58" s="11">
        <f t="shared" si="5"/>
        <v>0</v>
      </c>
      <c r="U58" s="132" t="str">
        <f t="shared" si="6"/>
        <v/>
      </c>
      <c r="V58" s="152">
        <v>0.2</v>
      </c>
      <c r="W58" s="152">
        <v>0.3</v>
      </c>
      <c r="X58" s="152">
        <v>0.5</v>
      </c>
      <c r="Y58" s="88">
        <v>95</v>
      </c>
      <c r="Z58" s="153" t="b">
        <f t="shared" si="7"/>
        <v>0</v>
      </c>
      <c r="AA58" s="88">
        <f t="shared" si="8"/>
        <v>0</v>
      </c>
      <c r="AB58" s="88">
        <f t="shared" si="9"/>
        <v>0</v>
      </c>
      <c r="AC58" s="88">
        <f t="shared" si="10"/>
        <v>0</v>
      </c>
      <c r="AD58" s="88"/>
      <c r="AE58" s="160"/>
      <c r="AF58" s="160"/>
      <c r="AG58" s="160"/>
      <c r="AH58" s="160"/>
      <c r="AI58" s="129"/>
      <c r="AJ58" s="129"/>
      <c r="AK58" s="129"/>
      <c r="AL58" s="129"/>
      <c r="AM58" s="129"/>
      <c r="AN58" s="129"/>
      <c r="AO58" s="129"/>
      <c r="AP58" s="129"/>
    </row>
    <row r="59" spans="1:42" ht="15.95" customHeight="1" x14ac:dyDescent="0.2">
      <c r="A59" s="358" t="s">
        <v>148</v>
      </c>
      <c r="B59" s="359"/>
      <c r="C59" s="359"/>
      <c r="D59" s="360" t="str">
        <f>IF(Y6=1,"6-12 timer",IF(Z6=1,"over 12 timer","under 6 timer"))</f>
        <v>under 6 timer</v>
      </c>
      <c r="E59" s="361"/>
      <c r="F59" s="361"/>
      <c r="G59" s="361"/>
      <c r="H59" s="361"/>
      <c r="I59" s="361"/>
      <c r="J59" s="362"/>
      <c r="K59" s="98">
        <f>IF(K55=0,0,IF(AND(I61&lt;=0,I62&lt;=0,I63&lt;=0),IF(Y6=1,1,IF(Z6=1,1,0)),0))</f>
        <v>0</v>
      </c>
      <c r="L59" s="99">
        <f>IF(K59=1,IF(Y6=1,L36,L37),0)</f>
        <v>0</v>
      </c>
      <c r="M59" s="164"/>
      <c r="N59" s="67">
        <f>IF(M59&gt;0,(+W4*V59)*M59,0)</f>
        <v>0</v>
      </c>
      <c r="O59" s="164"/>
      <c r="P59" s="340">
        <f>IF(O59&gt;0,(+W4*W59)*O59,0)</f>
        <v>0</v>
      </c>
      <c r="Q59" s="341"/>
      <c r="R59" s="165"/>
      <c r="S59" s="69">
        <f>IF(K59&gt;0,(+W4*X59)*R59,0)</f>
        <v>0</v>
      </c>
      <c r="T59" s="11">
        <f>ROUND((IF((K59*L59)-N59-P59-S59&lt;0,0,(K59*L59)-N59-P59-S59)),0)</f>
        <v>0</v>
      </c>
      <c r="U59" s="132" t="str">
        <f t="shared" si="6"/>
        <v/>
      </c>
      <c r="V59" s="152">
        <v>0.2</v>
      </c>
      <c r="W59" s="152">
        <v>0.3</v>
      </c>
      <c r="X59" s="152">
        <v>0.5</v>
      </c>
      <c r="Y59" s="88">
        <f>IF(K59&gt;0,IF(L59=307,200,400),0)</f>
        <v>0</v>
      </c>
      <c r="Z59" s="153" t="b">
        <f t="shared" si="7"/>
        <v>0</v>
      </c>
      <c r="AA59" s="88">
        <f t="shared" si="8"/>
        <v>0</v>
      </c>
      <c r="AB59" s="88">
        <f t="shared" si="9"/>
        <v>0</v>
      </c>
      <c r="AC59" s="88">
        <f t="shared" si="10"/>
        <v>0</v>
      </c>
      <c r="AD59" s="88"/>
      <c r="AE59" s="160"/>
      <c r="AF59" s="160"/>
      <c r="AG59" s="160"/>
      <c r="AH59" s="160"/>
      <c r="AI59" s="129"/>
      <c r="AJ59" s="129"/>
      <c r="AK59" s="129"/>
      <c r="AL59" s="129"/>
      <c r="AM59" s="129"/>
      <c r="AN59" s="129"/>
      <c r="AO59" s="129"/>
      <c r="AP59" s="129"/>
    </row>
    <row r="60" spans="1:42" ht="15.95" customHeight="1" x14ac:dyDescent="0.2">
      <c r="A60" s="363" t="s">
        <v>151</v>
      </c>
      <c r="B60" s="364"/>
      <c r="C60" s="364"/>
      <c r="D60" s="364"/>
      <c r="E60" s="364"/>
      <c r="F60" s="364"/>
      <c r="G60" s="364"/>
      <c r="H60" s="364"/>
      <c r="I60" s="364"/>
      <c r="J60" s="364"/>
      <c r="K60" s="364"/>
      <c r="L60" s="364"/>
      <c r="M60" s="364"/>
      <c r="N60" s="364"/>
      <c r="O60" s="364"/>
      <c r="P60" s="364"/>
      <c r="Q60" s="364"/>
      <c r="R60" s="364"/>
      <c r="S60" s="364"/>
      <c r="T60" s="364"/>
      <c r="U60" s="365"/>
      <c r="V60" s="152"/>
      <c r="W60" s="152"/>
      <c r="X60" s="152"/>
      <c r="Y60" s="88"/>
      <c r="Z60" s="154"/>
      <c r="AA60" s="88"/>
      <c r="AB60" s="88"/>
      <c r="AC60" s="88"/>
      <c r="AD60" s="88"/>
      <c r="AE60" s="160"/>
      <c r="AF60" s="160"/>
      <c r="AG60" s="160"/>
      <c r="AH60" s="160"/>
      <c r="AI60" s="129"/>
      <c r="AJ60" s="129"/>
      <c r="AK60" s="129"/>
      <c r="AL60" s="129"/>
      <c r="AM60" s="129"/>
      <c r="AN60" s="129"/>
      <c r="AO60" s="129"/>
      <c r="AP60" s="129"/>
    </row>
    <row r="61" spans="1:42" ht="15.95" customHeight="1" x14ac:dyDescent="0.2">
      <c r="A61" s="333" t="s">
        <v>145</v>
      </c>
      <c r="B61" s="366"/>
      <c r="C61" s="366"/>
      <c r="D61" s="367" t="s">
        <v>8</v>
      </c>
      <c r="E61" s="368"/>
      <c r="F61" s="369"/>
      <c r="G61" s="370"/>
      <c r="H61" s="100" t="s">
        <v>154</v>
      </c>
      <c r="I61" s="371"/>
      <c r="J61" s="372"/>
      <c r="K61" s="82"/>
      <c r="L61" s="101">
        <f>+I61</f>
        <v>0</v>
      </c>
      <c r="M61" s="82"/>
      <c r="N61" s="83">
        <f>IF(K61&gt;0,(+L61*V61)*M61,0)</f>
        <v>0</v>
      </c>
      <c r="O61" s="82"/>
      <c r="P61" s="373">
        <f>IF(K61&gt;0,(+L61*W61)*O61,0)</f>
        <v>0</v>
      </c>
      <c r="Q61" s="374"/>
      <c r="R61" s="84"/>
      <c r="S61" s="85">
        <f>IF(K61&gt;0,(+L61*X61)*R61,0)</f>
        <v>0</v>
      </c>
      <c r="T61" s="11">
        <f t="shared" si="5"/>
        <v>0</v>
      </c>
      <c r="U61" s="132" t="str">
        <f>IF(T61-Z61&lt;=0,"",T61-Z61)</f>
        <v/>
      </c>
      <c r="V61" s="152">
        <v>0.2</v>
      </c>
      <c r="W61" s="152">
        <v>0.3</v>
      </c>
      <c r="X61" s="152">
        <v>0.5</v>
      </c>
      <c r="Y61" s="88">
        <v>617</v>
      </c>
      <c r="Z61" s="153">
        <f>Y61-(AA61+AB61+AC61)</f>
        <v>617</v>
      </c>
      <c r="AA61" s="88">
        <f>(Y61*V61)*M61</f>
        <v>0</v>
      </c>
      <c r="AB61" s="88">
        <f>(Y61*W61)*O61</f>
        <v>0</v>
      </c>
      <c r="AC61" s="88">
        <f>(Y61*X61)*R61</f>
        <v>0</v>
      </c>
      <c r="AD61" s="88"/>
      <c r="AE61" s="160"/>
      <c r="AF61" s="160"/>
      <c r="AG61" s="160"/>
      <c r="AH61" s="160"/>
      <c r="AI61" s="129"/>
      <c r="AJ61" s="129"/>
      <c r="AK61" s="129"/>
      <c r="AL61" s="129"/>
      <c r="AM61" s="129"/>
      <c r="AN61" s="129"/>
      <c r="AO61" s="129"/>
      <c r="AP61" s="129"/>
    </row>
    <row r="62" spans="1:42" ht="17.45" customHeight="1" x14ac:dyDescent="0.2">
      <c r="A62" s="269" t="s">
        <v>146</v>
      </c>
      <c r="B62" s="202"/>
      <c r="C62" s="202"/>
      <c r="D62" s="375" t="s">
        <v>8</v>
      </c>
      <c r="E62" s="376"/>
      <c r="F62" s="377"/>
      <c r="G62" s="378"/>
      <c r="H62" s="100" t="s">
        <v>154</v>
      </c>
      <c r="I62" s="379"/>
      <c r="J62" s="380"/>
      <c r="K62" s="14"/>
      <c r="L62" s="81">
        <f>+I62</f>
        <v>0</v>
      </c>
      <c r="M62" s="14"/>
      <c r="N62" s="52">
        <f>IF(K62&gt;0,(+L62*V62)*M62,0)</f>
        <v>0</v>
      </c>
      <c r="O62" s="14"/>
      <c r="P62" s="306">
        <f>IF(K62&gt;0,(+L62*W62)*O62,0)</f>
        <v>0</v>
      </c>
      <c r="Q62" s="307"/>
      <c r="R62" s="45"/>
      <c r="S62" s="48">
        <f t="shared" ref="S62:S63" si="11">IF(K62&gt;0,(+L62*X62)*R62,0)</f>
        <v>0</v>
      </c>
      <c r="T62" s="11">
        <f t="shared" si="5"/>
        <v>0</v>
      </c>
      <c r="U62" s="132" t="str">
        <f t="shared" ref="U62:U64" si="12">IF(T62-Z62&lt;=0,"",T62-Z62)</f>
        <v/>
      </c>
      <c r="V62" s="152">
        <v>0.2</v>
      </c>
      <c r="W62" s="152">
        <v>0.3</v>
      </c>
      <c r="X62" s="152">
        <v>0.5</v>
      </c>
      <c r="Y62" s="88">
        <v>172</v>
      </c>
      <c r="Z62" s="153">
        <f t="shared" ref="Z62" si="13">Y62-(AA62+AB62+AC62)</f>
        <v>172</v>
      </c>
      <c r="AA62" s="88">
        <f t="shared" ref="AA62:AA64" si="14">(Y62*V62)*M62</f>
        <v>0</v>
      </c>
      <c r="AB62" s="88">
        <f t="shared" ref="AB62:AB64" si="15">(Y62*W62)*O62</f>
        <v>0</v>
      </c>
      <c r="AC62" s="88">
        <f t="shared" ref="AC62:AC64" si="16">(Y62*X62)*R62</f>
        <v>0</v>
      </c>
      <c r="AD62" s="88"/>
      <c r="AE62" s="160"/>
      <c r="AF62" s="160"/>
      <c r="AG62" s="160"/>
      <c r="AH62" s="160"/>
      <c r="AI62" s="129"/>
      <c r="AJ62" s="129"/>
      <c r="AK62" s="129"/>
      <c r="AL62" s="129"/>
      <c r="AM62" s="129"/>
      <c r="AN62" s="129"/>
      <c r="AO62" s="129"/>
      <c r="AP62" s="129"/>
    </row>
    <row r="63" spans="1:42" ht="17.45" customHeight="1" x14ac:dyDescent="0.2">
      <c r="A63" s="269" t="s">
        <v>147</v>
      </c>
      <c r="B63" s="202"/>
      <c r="C63" s="202"/>
      <c r="D63" s="375" t="s">
        <v>8</v>
      </c>
      <c r="E63" s="376"/>
      <c r="F63" s="377"/>
      <c r="G63" s="378"/>
      <c r="H63" s="100" t="s">
        <v>154</v>
      </c>
      <c r="I63" s="379"/>
      <c r="J63" s="380"/>
      <c r="K63" s="14"/>
      <c r="L63" s="81">
        <f>+I63</f>
        <v>0</v>
      </c>
      <c r="M63" s="14"/>
      <c r="N63" s="52">
        <f>IF(K63&gt;0,(+L63*V63)*M63,0)</f>
        <v>0</v>
      </c>
      <c r="O63" s="14"/>
      <c r="P63" s="306">
        <f>IF(K63&gt;0,(+L63*W63)*O63,0)</f>
        <v>0</v>
      </c>
      <c r="Q63" s="307"/>
      <c r="R63" s="45"/>
      <c r="S63" s="48">
        <f t="shared" si="11"/>
        <v>0</v>
      </c>
      <c r="T63" s="11">
        <f t="shared" si="5"/>
        <v>0</v>
      </c>
      <c r="U63" s="132" t="str">
        <f t="shared" si="12"/>
        <v/>
      </c>
      <c r="V63" s="152">
        <v>0.2</v>
      </c>
      <c r="W63" s="152">
        <v>0.3</v>
      </c>
      <c r="X63" s="152">
        <v>0.5</v>
      </c>
      <c r="Y63" s="88">
        <v>95</v>
      </c>
      <c r="Z63" s="153">
        <v>89</v>
      </c>
      <c r="AA63" s="88">
        <f t="shared" si="14"/>
        <v>0</v>
      </c>
      <c r="AB63" s="88">
        <f t="shared" si="15"/>
        <v>0</v>
      </c>
      <c r="AC63" s="88">
        <f t="shared" si="16"/>
        <v>0</v>
      </c>
      <c r="AD63" s="88"/>
      <c r="AE63" s="160"/>
      <c r="AF63" s="160"/>
      <c r="AG63" s="160"/>
      <c r="AH63" s="160"/>
      <c r="AI63" s="129"/>
      <c r="AJ63" s="129"/>
      <c r="AK63" s="129"/>
      <c r="AL63" s="129"/>
      <c r="AM63" s="129"/>
      <c r="AN63" s="129"/>
      <c r="AO63" s="129"/>
      <c r="AP63" s="129"/>
    </row>
    <row r="64" spans="1:42" ht="15.95" customHeight="1" x14ac:dyDescent="0.2">
      <c r="A64" s="388" t="s">
        <v>149</v>
      </c>
      <c r="B64" s="389"/>
      <c r="C64" s="389"/>
      <c r="D64" s="390" t="str">
        <f>IF(Y6=1,"6-12 timer",IF(Z6=1,"f.o.m. 12 timer","under 6 timer"))</f>
        <v>under 6 timer</v>
      </c>
      <c r="E64" s="391"/>
      <c r="F64" s="391"/>
      <c r="G64" s="391"/>
      <c r="H64" s="100" t="s">
        <v>154</v>
      </c>
      <c r="I64" s="392">
        <f>IF(I61&gt;0,I61,IF(I62&gt;0,I62,IF(I63&gt;0,I63,0)))</f>
        <v>0</v>
      </c>
      <c r="J64" s="393"/>
      <c r="K64" s="139"/>
      <c r="L64" s="80">
        <f>IF(K64=1,IF(Y6=1,(I64/2),IF(Z6=1,I64)),0)</f>
        <v>0</v>
      </c>
      <c r="M64" s="66"/>
      <c r="N64" s="67">
        <f>IF(K64&gt;0,(+I64*V64)*M64,0)</f>
        <v>0</v>
      </c>
      <c r="O64" s="66"/>
      <c r="P64" s="340">
        <f>IF(K64&gt;0,(+I64*W64)*O64,0)</f>
        <v>0</v>
      </c>
      <c r="Q64" s="341"/>
      <c r="R64" s="68"/>
      <c r="S64" s="69">
        <f>IF(K64&gt;0,(+I64*X64)*R64,0)</f>
        <v>0</v>
      </c>
      <c r="T64" s="11">
        <f>ROUND((IF((K64*L64)-N64-P64-S64&lt;0,0,(K64*L64)-N64-P64-S64)),0)</f>
        <v>0</v>
      </c>
      <c r="U64" s="132" t="str">
        <f t="shared" si="12"/>
        <v/>
      </c>
      <c r="V64" s="152">
        <v>0.2</v>
      </c>
      <c r="W64" s="152">
        <v>0.3</v>
      </c>
      <c r="X64" s="152">
        <v>0.5</v>
      </c>
      <c r="Y64" s="155">
        <v>400</v>
      </c>
      <c r="Z64" s="153">
        <f t="shared" ref="Z64" si="17">Y64-(AA64+AB64+AC64)</f>
        <v>400</v>
      </c>
      <c r="AA64" s="88">
        <f t="shared" si="14"/>
        <v>0</v>
      </c>
      <c r="AB64" s="88">
        <f t="shared" si="15"/>
        <v>0</v>
      </c>
      <c r="AC64" s="88">
        <f t="shared" si="16"/>
        <v>0</v>
      </c>
      <c r="AD64" s="88"/>
      <c r="AE64" s="160"/>
      <c r="AF64" s="160"/>
      <c r="AG64" s="160"/>
      <c r="AH64" s="160"/>
      <c r="AI64" s="129"/>
      <c r="AJ64" s="129"/>
      <c r="AK64" s="129"/>
      <c r="AL64" s="129"/>
      <c r="AM64" s="129"/>
      <c r="AN64" s="129"/>
      <c r="AO64" s="129"/>
      <c r="AP64" s="129"/>
    </row>
    <row r="65" spans="1:42" ht="14.45" customHeight="1" x14ac:dyDescent="0.2">
      <c r="A65" s="342" t="s">
        <v>123</v>
      </c>
      <c r="B65" s="343"/>
      <c r="C65" s="343"/>
      <c r="D65" s="343"/>
      <c r="E65" s="343"/>
      <c r="F65" s="343"/>
      <c r="G65" s="343"/>
      <c r="H65" s="343"/>
      <c r="I65" s="343"/>
      <c r="J65" s="343"/>
      <c r="K65" s="343"/>
      <c r="L65" s="343"/>
      <c r="M65" s="343"/>
      <c r="N65" s="343"/>
      <c r="O65" s="343"/>
      <c r="P65" s="343"/>
      <c r="Q65" s="343"/>
      <c r="R65" s="343"/>
      <c r="S65" s="343"/>
      <c r="T65" s="343"/>
      <c r="U65" s="344"/>
      <c r="V65" s="88"/>
      <c r="W65" s="88"/>
      <c r="X65" s="88"/>
      <c r="Y65" s="88"/>
      <c r="Z65" s="88"/>
      <c r="AA65" s="88"/>
      <c r="AB65" s="88"/>
      <c r="AC65" s="88"/>
      <c r="AD65" s="88"/>
      <c r="AE65" s="160"/>
      <c r="AF65" s="160"/>
      <c r="AG65" s="160"/>
      <c r="AH65" s="160"/>
      <c r="AI65" s="129"/>
      <c r="AJ65" s="129"/>
      <c r="AK65" s="129"/>
      <c r="AL65" s="129"/>
      <c r="AM65" s="129"/>
      <c r="AN65" s="129"/>
      <c r="AO65" s="129"/>
      <c r="AP65" s="129"/>
    </row>
    <row r="66" spans="1:42" ht="13.7" customHeight="1" x14ac:dyDescent="0.2">
      <c r="A66" s="345" t="s">
        <v>152</v>
      </c>
      <c r="B66" s="394"/>
      <c r="C66" s="394"/>
      <c r="D66" s="394"/>
      <c r="E66" s="394"/>
      <c r="F66" s="394"/>
      <c r="G66" s="394"/>
      <c r="H66" s="394"/>
      <c r="I66" s="394"/>
      <c r="J66" s="394"/>
      <c r="K66" s="394"/>
      <c r="L66" s="394"/>
      <c r="M66" s="394"/>
      <c r="N66" s="394"/>
      <c r="O66" s="394"/>
      <c r="P66" s="394"/>
      <c r="Q66" s="394"/>
      <c r="R66" s="394"/>
      <c r="S66" s="394"/>
      <c r="T66" s="394"/>
      <c r="U66" s="395"/>
      <c r="V66" s="88"/>
      <c r="W66" s="88"/>
      <c r="X66" s="88"/>
      <c r="Y66" s="88"/>
      <c r="Z66" s="88"/>
      <c r="AA66" s="88"/>
      <c r="AB66" s="88"/>
      <c r="AC66" s="88"/>
      <c r="AD66" s="88"/>
      <c r="AE66" s="160"/>
      <c r="AF66" s="160"/>
      <c r="AG66" s="160"/>
      <c r="AH66" s="160"/>
      <c r="AI66" s="129"/>
      <c r="AJ66" s="129"/>
      <c r="AK66" s="129"/>
      <c r="AL66" s="129"/>
      <c r="AM66" s="129"/>
      <c r="AN66" s="129"/>
      <c r="AO66" s="129"/>
      <c r="AP66" s="129"/>
    </row>
    <row r="67" spans="1:42" ht="13.7" customHeight="1" x14ac:dyDescent="0.2">
      <c r="A67" s="381" t="s">
        <v>155</v>
      </c>
      <c r="B67" s="382"/>
      <c r="C67" s="382"/>
      <c r="D67" s="382"/>
      <c r="E67" s="382"/>
      <c r="F67" s="382"/>
      <c r="G67" s="382"/>
      <c r="H67" s="382"/>
      <c r="I67" s="382"/>
      <c r="J67" s="382"/>
      <c r="K67" s="382"/>
      <c r="L67" s="382"/>
      <c r="M67" s="382"/>
      <c r="N67" s="382"/>
      <c r="O67" s="382"/>
      <c r="P67" s="382"/>
      <c r="Q67" s="382"/>
      <c r="R67" s="382"/>
      <c r="S67" s="382"/>
      <c r="T67" s="382"/>
      <c r="U67" s="383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129"/>
      <c r="AH67" s="129"/>
      <c r="AI67" s="129"/>
      <c r="AJ67" s="129"/>
      <c r="AK67" s="129"/>
      <c r="AL67" s="129"/>
      <c r="AM67" s="129"/>
      <c r="AN67" s="129"/>
      <c r="AO67" s="129"/>
      <c r="AP67" s="129"/>
    </row>
    <row r="68" spans="1:42" ht="14.45" customHeight="1" x14ac:dyDescent="0.2">
      <c r="A68" s="290"/>
      <c r="B68" s="291"/>
      <c r="C68" s="291"/>
      <c r="D68" s="291"/>
      <c r="E68" s="291"/>
      <c r="F68" s="291"/>
      <c r="G68" s="291"/>
      <c r="H68" s="291"/>
      <c r="I68" s="291"/>
      <c r="J68" s="291"/>
      <c r="K68" s="291"/>
      <c r="L68" s="291"/>
      <c r="M68" s="291"/>
      <c r="N68" s="291"/>
      <c r="O68" s="291"/>
      <c r="P68" s="291"/>
      <c r="Q68" s="291"/>
      <c r="R68" s="291"/>
      <c r="S68" s="291"/>
      <c r="T68" s="291"/>
      <c r="U68" s="291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129"/>
      <c r="AH68" s="129"/>
      <c r="AI68" s="129"/>
      <c r="AJ68" s="129"/>
      <c r="AK68" s="129"/>
      <c r="AL68" s="129"/>
      <c r="AM68" s="129"/>
      <c r="AN68" s="129"/>
      <c r="AO68" s="129"/>
      <c r="AP68" s="129"/>
    </row>
    <row r="69" spans="1:42" ht="17.25" customHeight="1" x14ac:dyDescent="0.2">
      <c r="A69" s="316" t="s">
        <v>3</v>
      </c>
      <c r="B69" s="316"/>
      <c r="C69" s="316"/>
      <c r="D69" s="316"/>
      <c r="E69" s="316"/>
      <c r="F69" s="316"/>
      <c r="G69" s="316"/>
      <c r="H69" s="316"/>
      <c r="I69" s="316"/>
      <c r="J69" s="316"/>
      <c r="K69" s="316"/>
      <c r="L69" s="316"/>
      <c r="M69" s="316"/>
      <c r="N69" s="316"/>
      <c r="O69" s="259" t="s">
        <v>57</v>
      </c>
      <c r="P69" s="260"/>
      <c r="Q69" s="260"/>
      <c r="R69" s="261" t="s">
        <v>63</v>
      </c>
      <c r="S69" s="259"/>
      <c r="T69" s="23" t="s">
        <v>0</v>
      </c>
      <c r="U69" s="23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129"/>
      <c r="AH69" s="129"/>
      <c r="AI69" s="129"/>
      <c r="AJ69" s="129"/>
      <c r="AK69" s="129"/>
      <c r="AL69" s="129"/>
      <c r="AM69" s="129"/>
      <c r="AN69" s="129"/>
      <c r="AO69" s="129"/>
      <c r="AP69" s="129"/>
    </row>
    <row r="70" spans="1:42" ht="16.7" customHeight="1" x14ac:dyDescent="0.2">
      <c r="A70" s="384" t="s">
        <v>105</v>
      </c>
      <c r="B70" s="384"/>
      <c r="C70" s="384"/>
      <c r="D70" s="384"/>
      <c r="E70" s="384"/>
      <c r="F70" s="384"/>
      <c r="G70" s="384"/>
      <c r="H70" s="384"/>
      <c r="I70" s="384"/>
      <c r="J70" s="384"/>
      <c r="K70" s="384"/>
      <c r="L70" s="384"/>
      <c r="M70" s="384"/>
      <c r="N70" s="384"/>
      <c r="O70" s="385"/>
      <c r="P70" s="252"/>
      <c r="Q70" s="252"/>
      <c r="R70" s="386">
        <v>452</v>
      </c>
      <c r="S70" s="387"/>
      <c r="T70" s="11">
        <f>+O70*R70</f>
        <v>0</v>
      </c>
      <c r="U70" s="3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129"/>
      <c r="AH70" s="129"/>
      <c r="AI70" s="129"/>
      <c r="AJ70" s="129"/>
      <c r="AK70" s="129"/>
      <c r="AL70" s="129"/>
      <c r="AM70" s="129"/>
      <c r="AN70" s="129"/>
      <c r="AO70" s="129"/>
      <c r="AP70" s="129"/>
    </row>
    <row r="71" spans="1:42" ht="16.7" customHeight="1" x14ac:dyDescent="0.2">
      <c r="A71" s="400"/>
      <c r="B71" s="291"/>
      <c r="C71" s="291"/>
      <c r="D71" s="291"/>
      <c r="E71" s="291"/>
      <c r="F71" s="291"/>
      <c r="G71" s="291"/>
      <c r="H71" s="291"/>
      <c r="I71" s="291"/>
      <c r="J71" s="291"/>
      <c r="K71" s="291"/>
      <c r="L71" s="291"/>
      <c r="M71" s="291"/>
      <c r="N71" s="291"/>
      <c r="O71" s="256"/>
      <c r="P71" s="256"/>
      <c r="Q71" s="256"/>
      <c r="R71" s="256"/>
      <c r="S71" s="256"/>
      <c r="T71" s="256"/>
      <c r="U71" s="256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129"/>
      <c r="AH71" s="129"/>
      <c r="AI71" s="129"/>
      <c r="AJ71" s="129"/>
      <c r="AK71" s="129"/>
      <c r="AL71" s="129"/>
      <c r="AM71" s="129"/>
      <c r="AN71" s="129"/>
      <c r="AO71" s="129"/>
      <c r="AP71" s="129"/>
    </row>
    <row r="72" spans="1:42" ht="17.25" customHeight="1" x14ac:dyDescent="0.2">
      <c r="A72" s="316" t="s">
        <v>46</v>
      </c>
      <c r="B72" s="317"/>
      <c r="C72" s="317"/>
      <c r="D72" s="317"/>
      <c r="E72" s="317"/>
      <c r="F72" s="317"/>
      <c r="G72" s="317"/>
      <c r="H72" s="317"/>
      <c r="I72" s="317"/>
      <c r="J72" s="317"/>
      <c r="K72" s="317"/>
      <c r="L72" s="317"/>
      <c r="M72" s="317"/>
      <c r="N72" s="317"/>
      <c r="O72" s="317"/>
      <c r="P72" s="317"/>
      <c r="Q72" s="318"/>
      <c r="R72" s="401" t="s">
        <v>179</v>
      </c>
      <c r="S72" s="401"/>
      <c r="T72" s="9" t="s">
        <v>20</v>
      </c>
      <c r="U72" s="1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129"/>
      <c r="AH72" s="129"/>
      <c r="AI72" s="129"/>
      <c r="AJ72" s="129"/>
      <c r="AK72" s="129"/>
      <c r="AL72" s="129"/>
      <c r="AM72" s="129"/>
      <c r="AN72" s="129"/>
      <c r="AO72" s="129"/>
      <c r="AP72" s="129"/>
    </row>
    <row r="73" spans="1:42" ht="24" customHeight="1" x14ac:dyDescent="0.2">
      <c r="A73" s="119" t="s">
        <v>70</v>
      </c>
      <c r="B73" s="120"/>
      <c r="C73" s="410" t="s">
        <v>182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11"/>
      <c r="N73" s="411"/>
      <c r="O73" s="412"/>
      <c r="P73" s="133" t="s">
        <v>169</v>
      </c>
      <c r="Q73" s="134" t="s">
        <v>166</v>
      </c>
      <c r="R73" s="401"/>
      <c r="S73" s="401"/>
      <c r="T73" s="37" t="s">
        <v>75</v>
      </c>
      <c r="U73" s="17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129"/>
      <c r="AH73" s="129"/>
      <c r="AI73" s="129"/>
      <c r="AJ73" s="129"/>
      <c r="AK73" s="129"/>
      <c r="AL73" s="129"/>
      <c r="AM73" s="129"/>
      <c r="AN73" s="129"/>
      <c r="AO73" s="129"/>
      <c r="AP73" s="129"/>
    </row>
    <row r="74" spans="1:42" ht="16.5" customHeight="1" x14ac:dyDescent="0.2">
      <c r="A74" s="404"/>
      <c r="B74" s="405"/>
      <c r="C74" s="405"/>
      <c r="D74" s="405"/>
      <c r="E74" s="405"/>
      <c r="F74" s="405"/>
      <c r="G74" s="405"/>
      <c r="H74" s="405"/>
      <c r="I74" s="405"/>
      <c r="J74" s="405"/>
      <c r="K74" s="405"/>
      <c r="L74" s="405"/>
      <c r="M74" s="405"/>
      <c r="N74" s="405"/>
      <c r="O74" s="406"/>
      <c r="P74" s="118">
        <v>25</v>
      </c>
      <c r="Q74" s="128" t="s">
        <v>167</v>
      </c>
      <c r="R74" s="402"/>
      <c r="S74" s="403"/>
      <c r="T74" s="141">
        <f>R74</f>
        <v>0</v>
      </c>
      <c r="U74" s="140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129"/>
      <c r="AH74" s="129"/>
      <c r="AI74" s="129"/>
      <c r="AJ74" s="129"/>
      <c r="AK74" s="129"/>
      <c r="AL74" s="129"/>
      <c r="AM74" s="129"/>
      <c r="AN74" s="129"/>
      <c r="AO74" s="129"/>
      <c r="AP74" s="129"/>
    </row>
    <row r="75" spans="1:42" ht="16.7" customHeight="1" x14ac:dyDescent="0.2">
      <c r="A75" s="407" t="s">
        <v>170</v>
      </c>
      <c r="B75" s="408"/>
      <c r="C75" s="408"/>
      <c r="D75" s="408"/>
      <c r="E75" s="408"/>
      <c r="F75" s="408"/>
      <c r="G75" s="408"/>
      <c r="H75" s="408"/>
      <c r="I75" s="408"/>
      <c r="J75" s="408"/>
      <c r="K75" s="408"/>
      <c r="L75" s="408"/>
      <c r="M75" s="408"/>
      <c r="N75" s="408"/>
      <c r="O75" s="409"/>
      <c r="P75" s="118">
        <v>12</v>
      </c>
      <c r="Q75" s="128" t="s">
        <v>168</v>
      </c>
      <c r="R75" s="396"/>
      <c r="S75" s="397"/>
      <c r="T75" s="141">
        <f>R24</f>
        <v>0</v>
      </c>
      <c r="U75" s="140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129"/>
      <c r="AH75" s="129"/>
      <c r="AI75" s="129"/>
      <c r="AJ75" s="129"/>
      <c r="AK75" s="129"/>
      <c r="AL75" s="129"/>
      <c r="AM75" s="129"/>
      <c r="AN75" s="129"/>
      <c r="AO75" s="129"/>
      <c r="AP75" s="129"/>
    </row>
    <row r="76" spans="1:42" ht="16.7" customHeight="1" x14ac:dyDescent="0.2">
      <c r="A76" s="404"/>
      <c r="B76" s="405"/>
      <c r="C76" s="405"/>
      <c r="D76" s="405"/>
      <c r="E76" s="405"/>
      <c r="F76" s="405"/>
      <c r="G76" s="405"/>
      <c r="H76" s="405"/>
      <c r="I76" s="405"/>
      <c r="J76" s="405"/>
      <c r="K76" s="405"/>
      <c r="L76" s="405"/>
      <c r="M76" s="405"/>
      <c r="N76" s="405"/>
      <c r="O76" s="406"/>
      <c r="P76" s="118">
        <v>12</v>
      </c>
      <c r="Q76" s="118" t="s">
        <v>168</v>
      </c>
      <c r="R76" s="398"/>
      <c r="S76" s="399"/>
      <c r="T76" s="141">
        <f>R76</f>
        <v>0</v>
      </c>
      <c r="U76" s="140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129"/>
      <c r="AH76" s="129"/>
      <c r="AI76" s="129"/>
      <c r="AJ76" s="129"/>
      <c r="AK76" s="129"/>
      <c r="AL76" s="129"/>
      <c r="AM76" s="129"/>
      <c r="AN76" s="129"/>
      <c r="AO76" s="129"/>
      <c r="AP76" s="129"/>
    </row>
    <row r="77" spans="1:42" ht="16.7" customHeight="1" x14ac:dyDescent="0.2">
      <c r="A77" s="404"/>
      <c r="B77" s="405"/>
      <c r="C77" s="405"/>
      <c r="D77" s="405"/>
      <c r="E77" s="405"/>
      <c r="F77" s="405"/>
      <c r="G77" s="405"/>
      <c r="H77" s="405"/>
      <c r="I77" s="405"/>
      <c r="J77" s="405"/>
      <c r="K77" s="405"/>
      <c r="L77" s="405"/>
      <c r="M77" s="405"/>
      <c r="N77" s="405"/>
      <c r="O77" s="406"/>
      <c r="P77" s="118">
        <v>0</v>
      </c>
      <c r="Q77" s="128">
        <v>0</v>
      </c>
      <c r="R77" s="398"/>
      <c r="S77" s="399"/>
      <c r="T77" s="141">
        <f>R77</f>
        <v>0</v>
      </c>
      <c r="U77" s="140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129"/>
      <c r="AH77" s="129"/>
      <c r="AI77" s="129"/>
      <c r="AJ77" s="129"/>
      <c r="AK77" s="129"/>
      <c r="AL77" s="129"/>
      <c r="AM77" s="129"/>
      <c r="AN77" s="129"/>
      <c r="AO77" s="129"/>
      <c r="AP77" s="129"/>
    </row>
    <row r="78" spans="1:42" ht="16.7" customHeight="1" x14ac:dyDescent="0.2">
      <c r="A78" s="417"/>
      <c r="B78" s="270"/>
      <c r="C78" s="270"/>
      <c r="D78" s="270"/>
      <c r="E78" s="270"/>
      <c r="F78" s="270"/>
      <c r="G78" s="270"/>
      <c r="H78" s="270"/>
      <c r="I78" s="270"/>
      <c r="J78" s="270"/>
      <c r="K78" s="270"/>
      <c r="L78" s="270"/>
      <c r="M78" s="270"/>
      <c r="N78" s="270"/>
      <c r="O78" s="270"/>
      <c r="P78" s="270"/>
      <c r="Q78" s="270"/>
      <c r="R78" s="270"/>
      <c r="S78" s="270"/>
      <c r="T78" s="270"/>
      <c r="U78" s="270"/>
      <c r="V78" s="88"/>
      <c r="W78" s="88"/>
      <c r="X78" s="88"/>
      <c r="Y78" s="88"/>
      <c r="Z78" s="88"/>
      <c r="AA78" s="88"/>
      <c r="AB78" s="88"/>
      <c r="AC78" s="88"/>
      <c r="AD78" s="88"/>
      <c r="AE78" s="88"/>
      <c r="AF78" s="88"/>
      <c r="AG78" s="129"/>
      <c r="AH78" s="129"/>
      <c r="AI78" s="129"/>
      <c r="AJ78" s="129"/>
      <c r="AK78" s="129"/>
      <c r="AL78" s="129"/>
      <c r="AM78" s="129"/>
      <c r="AN78" s="129"/>
      <c r="AO78" s="129"/>
      <c r="AP78" s="129"/>
    </row>
    <row r="79" spans="1:42" ht="17.25" customHeight="1" x14ac:dyDescent="0.2">
      <c r="A79" s="190" t="s">
        <v>28</v>
      </c>
      <c r="B79" s="260"/>
      <c r="C79" s="260"/>
      <c r="D79" s="260"/>
      <c r="E79" s="260"/>
      <c r="F79" s="260"/>
      <c r="G79" s="260"/>
      <c r="H79" s="260"/>
      <c r="I79" s="260"/>
      <c r="J79" s="260"/>
      <c r="K79" s="260"/>
      <c r="L79" s="260"/>
      <c r="M79" s="260"/>
      <c r="N79" s="260"/>
      <c r="O79" s="260"/>
      <c r="P79" s="260"/>
      <c r="Q79" s="260"/>
      <c r="R79" s="260"/>
      <c r="S79" s="260"/>
      <c r="T79" s="13">
        <f>+T28+T29+T30+T31+T36+T37+T39+T40+T49+T50+T51+T52+T56+T57+T58+T59+T61+T62+T63+T64+T70+T74+T75+T76+T77</f>
        <v>0</v>
      </c>
      <c r="U79" s="21"/>
      <c r="V79" s="88"/>
      <c r="W79" s="88"/>
      <c r="X79" s="88"/>
      <c r="Y79" s="88"/>
      <c r="Z79" s="88"/>
      <c r="AA79" s="88"/>
      <c r="AB79" s="88"/>
      <c r="AC79" s="88"/>
      <c r="AD79" s="88"/>
      <c r="AE79" s="88"/>
      <c r="AF79" s="88"/>
      <c r="AG79" s="129"/>
      <c r="AH79" s="129"/>
      <c r="AI79" s="129"/>
      <c r="AJ79" s="129"/>
      <c r="AK79" s="129"/>
      <c r="AL79" s="129"/>
      <c r="AM79" s="129"/>
      <c r="AN79" s="129"/>
      <c r="AO79" s="129"/>
      <c r="AP79" s="129"/>
    </row>
    <row r="80" spans="1:42" ht="18.2" customHeight="1" x14ac:dyDescent="0.2">
      <c r="A80" s="269" t="s">
        <v>64</v>
      </c>
      <c r="B80" s="260"/>
      <c r="C80" s="260"/>
      <c r="D80" s="260"/>
      <c r="E80" s="260"/>
      <c r="F80" s="347"/>
      <c r="G80" s="348"/>
      <c r="H80" s="348"/>
      <c r="I80" s="348"/>
      <c r="J80" s="348"/>
      <c r="K80" s="348"/>
      <c r="L80" s="348"/>
      <c r="M80" s="348"/>
      <c r="N80" s="348"/>
      <c r="O80" s="348"/>
      <c r="P80" s="348"/>
      <c r="Q80" s="348"/>
      <c r="R80" s="348"/>
      <c r="S80" s="348"/>
      <c r="T80" s="24"/>
      <c r="U80" s="3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88"/>
      <c r="AG80" s="129"/>
      <c r="AH80" s="129"/>
      <c r="AI80" s="129"/>
      <c r="AJ80" s="129"/>
      <c r="AK80" s="129"/>
      <c r="AL80" s="129"/>
      <c r="AM80" s="129"/>
      <c r="AN80" s="129"/>
      <c r="AO80" s="129"/>
      <c r="AP80" s="129"/>
    </row>
    <row r="81" spans="1:42" ht="15.95" customHeight="1" x14ac:dyDescent="0.2">
      <c r="A81" s="269" t="s">
        <v>40</v>
      </c>
      <c r="B81" s="260"/>
      <c r="C81" s="260"/>
      <c r="D81" s="260"/>
      <c r="E81" s="260"/>
      <c r="F81" s="347"/>
      <c r="G81" s="348"/>
      <c r="H81" s="348"/>
      <c r="I81" s="348"/>
      <c r="J81" s="348"/>
      <c r="K81" s="348"/>
      <c r="L81" s="348"/>
      <c r="M81" s="348"/>
      <c r="N81" s="348"/>
      <c r="O81" s="348"/>
      <c r="P81" s="348"/>
      <c r="Q81" s="348"/>
      <c r="R81" s="348"/>
      <c r="S81" s="348"/>
      <c r="T81" s="24"/>
      <c r="U81" s="3"/>
      <c r="V81" s="88"/>
      <c r="W81" s="88"/>
      <c r="X81" s="88"/>
      <c r="Y81" s="88"/>
      <c r="Z81" s="88"/>
      <c r="AA81" s="88"/>
      <c r="AB81" s="88"/>
      <c r="AC81" s="88"/>
      <c r="AD81" s="88"/>
      <c r="AE81" s="88"/>
      <c r="AF81" s="88"/>
      <c r="AG81" s="129"/>
      <c r="AH81" s="129"/>
      <c r="AI81" s="129"/>
      <c r="AJ81" s="129"/>
      <c r="AK81" s="129"/>
      <c r="AL81" s="129"/>
      <c r="AM81" s="129"/>
      <c r="AN81" s="129"/>
      <c r="AO81" s="129"/>
      <c r="AP81" s="129"/>
    </row>
    <row r="82" spans="1:42" ht="16.7" customHeight="1" x14ac:dyDescent="0.2">
      <c r="A82" s="413" t="s">
        <v>88</v>
      </c>
      <c r="B82" s="260"/>
      <c r="C82" s="260"/>
      <c r="D82" s="260"/>
      <c r="E82" s="260"/>
      <c r="F82" s="260"/>
      <c r="G82" s="260"/>
      <c r="H82" s="260"/>
      <c r="I82" s="260"/>
      <c r="J82" s="260"/>
      <c r="K82" s="260"/>
      <c r="L82" s="260"/>
      <c r="M82" s="260"/>
      <c r="N82" s="260"/>
      <c r="O82" s="260"/>
      <c r="P82" s="260"/>
      <c r="Q82" s="260"/>
      <c r="R82" s="260"/>
      <c r="S82" s="260"/>
      <c r="T82" s="12">
        <f>+T79-SUM(T80:T81)</f>
        <v>0</v>
      </c>
      <c r="U82" s="21"/>
      <c r="V82" s="88"/>
      <c r="W82" s="88"/>
      <c r="X82" s="88"/>
      <c r="Y82" s="88"/>
      <c r="Z82" s="88"/>
      <c r="AA82" s="88"/>
      <c r="AB82" s="88"/>
      <c r="AC82" s="88"/>
      <c r="AD82" s="88"/>
      <c r="AE82" s="88"/>
      <c r="AF82" s="88"/>
      <c r="AG82" s="129"/>
      <c r="AH82" s="129"/>
      <c r="AI82" s="129"/>
      <c r="AJ82" s="129"/>
      <c r="AK82" s="129"/>
      <c r="AL82" s="129"/>
      <c r="AM82" s="129"/>
      <c r="AN82" s="129"/>
      <c r="AO82" s="129"/>
      <c r="AP82" s="129"/>
    </row>
    <row r="83" spans="1:42" ht="6.75" customHeight="1" x14ac:dyDescent="0.2">
      <c r="A83" s="255"/>
      <c r="B83" s="414"/>
      <c r="C83" s="414"/>
      <c r="D83" s="414"/>
      <c r="E83" s="414"/>
      <c r="F83" s="414"/>
      <c r="G83" s="414"/>
      <c r="H83" s="414"/>
      <c r="I83" s="414"/>
      <c r="J83" s="414"/>
      <c r="K83" s="414"/>
      <c r="L83" s="414"/>
      <c r="M83" s="414"/>
      <c r="N83" s="414"/>
      <c r="O83" s="414"/>
      <c r="P83" s="414"/>
      <c r="Q83" s="414"/>
      <c r="R83" s="414"/>
      <c r="S83" s="414"/>
      <c r="T83" s="414"/>
      <c r="U83" s="414"/>
      <c r="V83" s="88"/>
      <c r="W83" s="88"/>
      <c r="X83" s="88"/>
      <c r="Y83" s="88"/>
      <c r="Z83" s="88"/>
      <c r="AA83" s="88"/>
      <c r="AB83" s="88"/>
      <c r="AC83" s="88"/>
      <c r="AD83" s="88"/>
      <c r="AE83" s="88"/>
      <c r="AF83" s="88"/>
      <c r="AG83" s="129"/>
      <c r="AH83" s="129"/>
      <c r="AI83" s="129"/>
      <c r="AJ83" s="129"/>
      <c r="AK83" s="129"/>
      <c r="AL83" s="129"/>
      <c r="AM83" s="129"/>
      <c r="AN83" s="129"/>
      <c r="AO83" s="129"/>
      <c r="AP83" s="129"/>
    </row>
    <row r="84" spans="1:42" ht="3.75" customHeight="1" x14ac:dyDescent="0.2">
      <c r="A84" s="415"/>
      <c r="B84" s="291"/>
      <c r="C84" s="291"/>
      <c r="D84" s="291"/>
      <c r="E84" s="291"/>
      <c r="F84" s="291"/>
      <c r="G84" s="291"/>
      <c r="H84" s="291"/>
      <c r="I84" s="291"/>
      <c r="J84" s="291"/>
      <c r="K84" s="291"/>
      <c r="L84" s="291"/>
      <c r="M84" s="291"/>
      <c r="N84" s="291"/>
      <c r="O84" s="291"/>
      <c r="P84" s="291"/>
      <c r="Q84" s="291"/>
      <c r="R84" s="291"/>
      <c r="S84" s="291"/>
      <c r="T84" s="291"/>
      <c r="U84" s="291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129"/>
      <c r="AH84" s="129"/>
      <c r="AI84" s="129"/>
      <c r="AJ84" s="129"/>
      <c r="AK84" s="129"/>
      <c r="AL84" s="129"/>
      <c r="AM84" s="129"/>
      <c r="AN84" s="129"/>
      <c r="AO84" s="129"/>
      <c r="AP84" s="129"/>
    </row>
    <row r="85" spans="1:42" ht="20.25" customHeight="1" x14ac:dyDescent="0.2">
      <c r="A85" s="56"/>
      <c r="B85" s="121" t="s">
        <v>174</v>
      </c>
      <c r="C85" s="418" t="s">
        <v>175</v>
      </c>
      <c r="D85" s="419"/>
      <c r="E85" s="122" t="s">
        <v>176</v>
      </c>
      <c r="F85" s="420" t="s">
        <v>177</v>
      </c>
      <c r="G85" s="421"/>
      <c r="H85" s="123"/>
      <c r="I85" s="123"/>
      <c r="J85" s="124"/>
      <c r="K85" s="57"/>
      <c r="L85" s="416" t="s">
        <v>178</v>
      </c>
      <c r="M85" s="416"/>
      <c r="N85" s="416"/>
      <c r="O85" s="416"/>
      <c r="P85" s="416"/>
      <c r="Q85" s="416"/>
      <c r="R85" s="416"/>
      <c r="S85" s="416"/>
      <c r="T85" s="416"/>
      <c r="U85" s="416"/>
      <c r="V85" s="88"/>
      <c r="W85" s="88"/>
      <c r="X85" s="88"/>
      <c r="Y85" s="88"/>
      <c r="Z85" s="88"/>
      <c r="AA85" s="88"/>
      <c r="AB85" s="88"/>
      <c r="AC85" s="88"/>
      <c r="AD85" s="88"/>
      <c r="AE85" s="88"/>
      <c r="AF85" s="88"/>
      <c r="AG85" s="129"/>
      <c r="AH85" s="129"/>
      <c r="AI85" s="129"/>
      <c r="AJ85" s="129"/>
      <c r="AK85" s="129"/>
      <c r="AL85" s="129"/>
      <c r="AM85" s="129"/>
      <c r="AN85" s="129"/>
      <c r="AO85" s="129"/>
      <c r="AP85" s="129"/>
    </row>
    <row r="86" spans="1:42" s="51" customFormat="1" ht="21.75" customHeight="1" x14ac:dyDescent="0.2">
      <c r="A86" s="125"/>
      <c r="B86" s="138"/>
      <c r="C86" s="432"/>
      <c r="D86" s="433"/>
      <c r="E86" s="138"/>
      <c r="F86" s="434"/>
      <c r="G86" s="435"/>
      <c r="H86" s="126"/>
      <c r="I86" s="126"/>
      <c r="J86" s="127"/>
      <c r="K86" s="57"/>
      <c r="L86" s="436"/>
      <c r="M86" s="437"/>
      <c r="N86" s="437"/>
      <c r="O86" s="437"/>
      <c r="P86" s="437"/>
      <c r="Q86" s="437"/>
      <c r="R86" s="437"/>
      <c r="S86" s="437"/>
      <c r="T86" s="437"/>
      <c r="U86" s="438"/>
      <c r="V86" s="156"/>
      <c r="W86" s="156"/>
      <c r="X86" s="156"/>
      <c r="Y86" s="156"/>
      <c r="Z86" s="156"/>
      <c r="AA86" s="156"/>
      <c r="AB86" s="156"/>
      <c r="AC86" s="156"/>
      <c r="AD86" s="156"/>
      <c r="AE86" s="156"/>
      <c r="AF86" s="156"/>
      <c r="AG86" s="143"/>
      <c r="AH86" s="143"/>
      <c r="AI86" s="143"/>
      <c r="AJ86" s="143"/>
      <c r="AK86" s="143"/>
      <c r="AL86" s="143"/>
      <c r="AM86" s="143"/>
      <c r="AN86" s="143"/>
      <c r="AO86" s="143"/>
      <c r="AP86" s="143"/>
    </row>
    <row r="87" spans="1:42" s="51" customFormat="1" ht="21" customHeight="1" x14ac:dyDescent="0.2">
      <c r="A87" s="427" t="s">
        <v>31</v>
      </c>
      <c r="B87" s="428"/>
      <c r="C87" s="428"/>
      <c r="D87" s="429"/>
      <c r="E87" s="427" t="s">
        <v>52</v>
      </c>
      <c r="F87" s="430"/>
      <c r="G87" s="430"/>
      <c r="H87" s="430"/>
      <c r="I87" s="430"/>
      <c r="J87" s="431"/>
      <c r="K87" s="58"/>
      <c r="L87" s="416" t="s">
        <v>23</v>
      </c>
      <c r="M87" s="416"/>
      <c r="N87" s="416"/>
      <c r="O87" s="416"/>
      <c r="P87" s="416"/>
      <c r="Q87" s="416"/>
      <c r="R87" s="416"/>
      <c r="S87" s="416"/>
      <c r="T87" s="416"/>
      <c r="U87" s="416"/>
      <c r="V87" s="156"/>
      <c r="W87" s="156"/>
      <c r="X87" s="156"/>
      <c r="Y87" s="156"/>
      <c r="Z87" s="156"/>
      <c r="AA87" s="156"/>
      <c r="AB87" s="156"/>
      <c r="AC87" s="156"/>
      <c r="AD87" s="156"/>
      <c r="AE87" s="156"/>
      <c r="AF87" s="156"/>
      <c r="AG87" s="143"/>
      <c r="AH87" s="143"/>
      <c r="AI87" s="143"/>
      <c r="AJ87" s="143"/>
      <c r="AK87" s="143"/>
      <c r="AL87" s="143"/>
      <c r="AM87" s="143"/>
      <c r="AN87" s="143"/>
      <c r="AO87" s="143"/>
      <c r="AP87" s="143"/>
    </row>
    <row r="88" spans="1:42" ht="22.5" customHeight="1" x14ac:dyDescent="0.2">
      <c r="A88" s="422"/>
      <c r="B88" s="422"/>
      <c r="C88" s="422"/>
      <c r="D88" s="422"/>
      <c r="E88" s="423"/>
      <c r="F88" s="424"/>
      <c r="G88" s="424"/>
      <c r="H88" s="424"/>
      <c r="I88" s="424"/>
      <c r="J88" s="425"/>
      <c r="K88" s="60"/>
      <c r="L88" s="426"/>
      <c r="M88" s="426"/>
      <c r="N88" s="426"/>
      <c r="O88" s="426"/>
      <c r="P88" s="426"/>
      <c r="Q88" s="426"/>
      <c r="R88" s="426"/>
      <c r="S88" s="426"/>
      <c r="T88" s="426"/>
      <c r="U88" s="426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129"/>
      <c r="AH88" s="129"/>
      <c r="AI88" s="129"/>
      <c r="AJ88" s="129"/>
      <c r="AK88" s="129"/>
      <c r="AL88" s="129"/>
      <c r="AM88" s="129"/>
      <c r="AN88" s="129"/>
      <c r="AO88" s="129"/>
      <c r="AP88" s="129"/>
    </row>
    <row r="89" spans="1:42" s="63" customFormat="1" ht="29.25" customHeight="1" x14ac:dyDescent="0.2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144"/>
      <c r="W89" s="144"/>
      <c r="X89" s="144"/>
      <c r="Y89" s="144"/>
      <c r="Z89" s="144"/>
      <c r="AA89" s="144"/>
      <c r="AB89" s="144"/>
      <c r="AC89" s="144"/>
      <c r="AD89" s="144"/>
      <c r="AE89" s="144"/>
      <c r="AF89" s="144"/>
      <c r="AG89" s="142"/>
      <c r="AH89" s="142"/>
      <c r="AI89" s="142"/>
      <c r="AJ89" s="142"/>
      <c r="AK89" s="142"/>
      <c r="AL89" s="142"/>
      <c r="AM89" s="142"/>
      <c r="AN89" s="142"/>
      <c r="AO89" s="142"/>
      <c r="AP89" s="142"/>
    </row>
    <row r="90" spans="1:42" x14ac:dyDescent="0.2">
      <c r="V90" s="88"/>
      <c r="W90" s="88"/>
      <c r="X90" s="88"/>
      <c r="Y90" s="88"/>
      <c r="Z90" s="88"/>
      <c r="AA90" s="88"/>
      <c r="AB90" s="88"/>
      <c r="AC90" s="88"/>
      <c r="AD90" s="88"/>
      <c r="AE90" s="88"/>
      <c r="AF90" s="88"/>
      <c r="AG90" s="129"/>
      <c r="AH90" s="129"/>
      <c r="AI90" s="129"/>
      <c r="AJ90" s="129"/>
      <c r="AK90" s="129"/>
      <c r="AL90" s="129"/>
      <c r="AM90" s="129"/>
      <c r="AN90" s="129"/>
      <c r="AO90" s="129"/>
      <c r="AP90" s="129"/>
    </row>
    <row r="91" spans="1:42" x14ac:dyDescent="0.2"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129"/>
      <c r="AH91" s="129"/>
      <c r="AI91" s="129"/>
      <c r="AJ91" s="129"/>
      <c r="AK91" s="129"/>
      <c r="AL91" s="129"/>
      <c r="AM91" s="129"/>
      <c r="AN91" s="129"/>
      <c r="AO91" s="129"/>
      <c r="AP91" s="129"/>
    </row>
    <row r="92" spans="1:42" x14ac:dyDescent="0.2"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  <c r="AG92" s="129"/>
      <c r="AH92" s="129"/>
      <c r="AI92" s="129"/>
      <c r="AJ92" s="129"/>
      <c r="AK92" s="129"/>
      <c r="AL92" s="129"/>
      <c r="AM92" s="129"/>
      <c r="AN92" s="129"/>
      <c r="AO92" s="129"/>
      <c r="AP92" s="129"/>
    </row>
    <row r="93" spans="1:42" x14ac:dyDescent="0.2">
      <c r="V93" s="88"/>
      <c r="W93" s="88"/>
      <c r="X93" s="88"/>
      <c r="Y93" s="88"/>
      <c r="Z93" s="88"/>
      <c r="AA93" s="88"/>
      <c r="AB93" s="88"/>
      <c r="AC93" s="88"/>
      <c r="AD93" s="88"/>
      <c r="AE93" s="88"/>
      <c r="AF93" s="88"/>
      <c r="AG93" s="129"/>
      <c r="AH93" s="129"/>
      <c r="AI93" s="129"/>
      <c r="AJ93" s="129"/>
      <c r="AK93" s="129"/>
      <c r="AL93" s="129"/>
      <c r="AM93" s="129"/>
      <c r="AN93" s="129"/>
      <c r="AO93" s="129"/>
      <c r="AP93" s="129"/>
    </row>
    <row r="94" spans="1:42" x14ac:dyDescent="0.2">
      <c r="V94" s="129"/>
      <c r="W94" s="129"/>
      <c r="X94" s="129"/>
      <c r="Y94" s="129"/>
      <c r="Z94" s="129"/>
      <c r="AA94" s="129"/>
      <c r="AB94" s="129"/>
      <c r="AC94" s="129"/>
      <c r="AD94" s="129"/>
      <c r="AE94" s="129"/>
      <c r="AF94" s="129"/>
      <c r="AG94" s="129"/>
      <c r="AH94" s="129"/>
      <c r="AI94" s="129"/>
      <c r="AJ94" s="129"/>
      <c r="AK94" s="129"/>
      <c r="AL94" s="129"/>
      <c r="AM94" s="129"/>
      <c r="AN94" s="129"/>
      <c r="AO94" s="129"/>
      <c r="AP94" s="129"/>
    </row>
    <row r="95" spans="1:42" x14ac:dyDescent="0.2">
      <c r="V95" s="129"/>
      <c r="W95" s="129"/>
      <c r="X95" s="129"/>
      <c r="Y95" s="129"/>
      <c r="Z95" s="129"/>
      <c r="AA95" s="129"/>
      <c r="AB95" s="129"/>
      <c r="AC95" s="129"/>
      <c r="AD95" s="129"/>
      <c r="AE95" s="129"/>
      <c r="AF95" s="129"/>
      <c r="AG95" s="129"/>
      <c r="AH95" s="129"/>
      <c r="AI95" s="129"/>
      <c r="AJ95" s="129"/>
      <c r="AK95" s="129"/>
      <c r="AL95" s="129"/>
      <c r="AM95" s="129"/>
      <c r="AN95" s="129"/>
      <c r="AO95" s="129"/>
      <c r="AP95" s="129"/>
    </row>
    <row r="96" spans="1:42" x14ac:dyDescent="0.2">
      <c r="V96" s="129"/>
      <c r="W96" s="129"/>
      <c r="X96" s="129"/>
      <c r="Y96" s="129"/>
      <c r="Z96" s="129"/>
      <c r="AA96" s="129"/>
      <c r="AB96" s="129"/>
      <c r="AC96" s="129"/>
      <c r="AD96" s="129"/>
      <c r="AE96" s="129"/>
      <c r="AF96" s="129"/>
      <c r="AG96" s="129"/>
      <c r="AH96" s="129"/>
      <c r="AI96" s="129"/>
      <c r="AJ96" s="129"/>
      <c r="AK96" s="129"/>
      <c r="AL96" s="129"/>
      <c r="AM96" s="129"/>
      <c r="AN96" s="129"/>
      <c r="AO96" s="129"/>
      <c r="AP96" s="129"/>
    </row>
    <row r="97" spans="22:42" x14ac:dyDescent="0.2">
      <c r="V97" s="129"/>
      <c r="W97" s="129"/>
      <c r="X97" s="129"/>
      <c r="Y97" s="129"/>
      <c r="Z97" s="129"/>
      <c r="AA97" s="129"/>
      <c r="AB97" s="129"/>
      <c r="AC97" s="129"/>
      <c r="AD97" s="129"/>
      <c r="AE97" s="129"/>
      <c r="AF97" s="129"/>
      <c r="AG97" s="129"/>
      <c r="AH97" s="129"/>
      <c r="AI97" s="129"/>
      <c r="AJ97" s="129"/>
      <c r="AK97" s="129"/>
      <c r="AL97" s="129"/>
      <c r="AM97" s="129"/>
      <c r="AN97" s="129"/>
      <c r="AO97" s="129"/>
      <c r="AP97" s="129"/>
    </row>
    <row r="98" spans="22:42" x14ac:dyDescent="0.2">
      <c r="V98" s="129"/>
      <c r="W98" s="129"/>
      <c r="X98" s="129"/>
      <c r="Y98" s="129"/>
      <c r="Z98" s="129"/>
      <c r="AA98" s="129"/>
      <c r="AB98" s="129"/>
      <c r="AC98" s="129"/>
      <c r="AD98" s="129"/>
      <c r="AE98" s="129"/>
      <c r="AF98" s="129"/>
      <c r="AG98" s="129"/>
      <c r="AH98" s="129"/>
      <c r="AI98" s="129"/>
      <c r="AJ98" s="129"/>
      <c r="AK98" s="129"/>
      <c r="AL98" s="129"/>
      <c r="AM98" s="129"/>
      <c r="AN98" s="129"/>
      <c r="AO98" s="129"/>
      <c r="AP98" s="129"/>
    </row>
    <row r="99" spans="22:42" x14ac:dyDescent="0.2">
      <c r="V99" s="129"/>
      <c r="W99" s="129"/>
      <c r="X99" s="129"/>
      <c r="Y99" s="129"/>
      <c r="Z99" s="129"/>
      <c r="AA99" s="129"/>
      <c r="AB99" s="129"/>
      <c r="AC99" s="129"/>
      <c r="AD99" s="129"/>
      <c r="AE99" s="129"/>
      <c r="AF99" s="129"/>
      <c r="AG99" s="129"/>
      <c r="AH99" s="129"/>
      <c r="AI99" s="129"/>
      <c r="AJ99" s="129"/>
      <c r="AK99" s="129"/>
      <c r="AL99" s="129"/>
      <c r="AM99" s="129"/>
      <c r="AN99" s="129"/>
      <c r="AO99" s="129"/>
      <c r="AP99" s="129"/>
    </row>
    <row r="100" spans="22:42" x14ac:dyDescent="0.2">
      <c r="V100" s="129"/>
      <c r="W100" s="129"/>
      <c r="X100" s="129"/>
      <c r="Y100" s="129"/>
      <c r="Z100" s="129"/>
      <c r="AA100" s="129"/>
      <c r="AB100" s="129"/>
      <c r="AC100" s="129"/>
      <c r="AD100" s="129"/>
      <c r="AE100" s="129"/>
      <c r="AF100" s="129"/>
      <c r="AG100" s="129"/>
      <c r="AH100" s="129"/>
      <c r="AI100" s="129"/>
      <c r="AJ100" s="129"/>
      <c r="AK100" s="129"/>
      <c r="AL100" s="129"/>
      <c r="AM100" s="129"/>
      <c r="AN100" s="129"/>
      <c r="AO100" s="129"/>
      <c r="AP100" s="129"/>
    </row>
    <row r="101" spans="22:42" x14ac:dyDescent="0.2">
      <c r="V101" s="129"/>
      <c r="W101" s="129"/>
      <c r="X101" s="129"/>
      <c r="Y101" s="129"/>
      <c r="Z101" s="129"/>
      <c r="AA101" s="129"/>
      <c r="AB101" s="129"/>
      <c r="AC101" s="129"/>
      <c r="AD101" s="129"/>
      <c r="AE101" s="129"/>
      <c r="AF101" s="129"/>
      <c r="AG101" s="129"/>
      <c r="AH101" s="129"/>
      <c r="AI101" s="129"/>
      <c r="AJ101" s="129"/>
      <c r="AK101" s="129"/>
      <c r="AL101" s="129"/>
      <c r="AM101" s="129"/>
      <c r="AN101" s="129"/>
      <c r="AO101" s="129"/>
      <c r="AP101" s="129"/>
    </row>
    <row r="102" spans="22:42" x14ac:dyDescent="0.2">
      <c r="V102" s="129"/>
      <c r="W102" s="129"/>
      <c r="X102" s="129"/>
      <c r="Y102" s="129"/>
      <c r="Z102" s="129"/>
      <c r="AA102" s="129"/>
      <c r="AB102" s="129"/>
      <c r="AC102" s="129"/>
      <c r="AD102" s="129"/>
      <c r="AE102" s="129"/>
      <c r="AF102" s="129"/>
      <c r="AG102" s="129"/>
      <c r="AH102" s="129"/>
      <c r="AI102" s="129"/>
      <c r="AJ102" s="129"/>
      <c r="AK102" s="129"/>
      <c r="AL102" s="129"/>
      <c r="AM102" s="129"/>
      <c r="AN102" s="129"/>
      <c r="AO102" s="129"/>
      <c r="AP102" s="129"/>
    </row>
    <row r="103" spans="22:42" x14ac:dyDescent="0.2">
      <c r="V103" s="129"/>
      <c r="W103" s="129"/>
      <c r="X103" s="129"/>
      <c r="Y103" s="129"/>
      <c r="Z103" s="129"/>
      <c r="AA103" s="129"/>
      <c r="AB103" s="129"/>
      <c r="AC103" s="129"/>
      <c r="AD103" s="129"/>
      <c r="AE103" s="129"/>
      <c r="AF103" s="129"/>
      <c r="AG103" s="129"/>
      <c r="AH103" s="129"/>
      <c r="AI103" s="129"/>
      <c r="AJ103" s="129"/>
      <c r="AK103" s="129"/>
      <c r="AL103" s="129"/>
      <c r="AM103" s="129"/>
      <c r="AN103" s="129"/>
      <c r="AO103" s="129"/>
      <c r="AP103" s="129"/>
    </row>
  </sheetData>
  <sheetProtection formatCells="0" formatColumns="0" formatRows="0" insertColumns="0" insertRows="0" insertHyperlinks="0" deleteColumns="0" deleteRows="0" selectLockedCells="1" sort="0" autoFilter="0" pivotTables="0"/>
  <mergeCells count="270">
    <mergeCell ref="A88:D88"/>
    <mergeCell ref="E88:J88"/>
    <mergeCell ref="L88:U88"/>
    <mergeCell ref="A87:D87"/>
    <mergeCell ref="E87:J87"/>
    <mergeCell ref="L87:U87"/>
    <mergeCell ref="C86:D86"/>
    <mergeCell ref="F86:G86"/>
    <mergeCell ref="L86:U86"/>
    <mergeCell ref="A82:S82"/>
    <mergeCell ref="A83:U83"/>
    <mergeCell ref="A84:U84"/>
    <mergeCell ref="L85:U85"/>
    <mergeCell ref="A78:U78"/>
    <mergeCell ref="A79:S79"/>
    <mergeCell ref="A80:E80"/>
    <mergeCell ref="F80:S80"/>
    <mergeCell ref="A81:E81"/>
    <mergeCell ref="F81:S81"/>
    <mergeCell ref="C85:D85"/>
    <mergeCell ref="F85:G85"/>
    <mergeCell ref="R75:S75"/>
    <mergeCell ref="R76:S76"/>
    <mergeCell ref="R77:S77"/>
    <mergeCell ref="A71:U71"/>
    <mergeCell ref="A72:Q72"/>
    <mergeCell ref="R72:S73"/>
    <mergeCell ref="R74:S74"/>
    <mergeCell ref="A74:O74"/>
    <mergeCell ref="A75:O75"/>
    <mergeCell ref="A76:O76"/>
    <mergeCell ref="A77:O77"/>
    <mergeCell ref="C73:O73"/>
    <mergeCell ref="A67:U67"/>
    <mergeCell ref="A68:U68"/>
    <mergeCell ref="A69:N69"/>
    <mergeCell ref="O69:Q69"/>
    <mergeCell ref="R69:S69"/>
    <mergeCell ref="A70:N70"/>
    <mergeCell ref="O70:Q70"/>
    <mergeCell ref="R70:S70"/>
    <mergeCell ref="A64:C64"/>
    <mergeCell ref="D64:G64"/>
    <mergeCell ref="I64:J64"/>
    <mergeCell ref="P64:Q64"/>
    <mergeCell ref="A65:U65"/>
    <mergeCell ref="A66:U66"/>
    <mergeCell ref="A62:C62"/>
    <mergeCell ref="D62:E62"/>
    <mergeCell ref="F62:G62"/>
    <mergeCell ref="I62:J62"/>
    <mergeCell ref="P62:Q62"/>
    <mergeCell ref="A63:C63"/>
    <mergeCell ref="D63:E63"/>
    <mergeCell ref="F63:G63"/>
    <mergeCell ref="I63:J63"/>
    <mergeCell ref="P63:Q63"/>
    <mergeCell ref="A59:C59"/>
    <mergeCell ref="D59:J59"/>
    <mergeCell ref="P59:Q59"/>
    <mergeCell ref="A60:U60"/>
    <mergeCell ref="A61:C61"/>
    <mergeCell ref="D61:E61"/>
    <mergeCell ref="F61:G61"/>
    <mergeCell ref="I61:J61"/>
    <mergeCell ref="P61:Q61"/>
    <mergeCell ref="A56:J56"/>
    <mergeCell ref="P56:Q56"/>
    <mergeCell ref="A57:J57"/>
    <mergeCell ref="P57:Q57"/>
    <mergeCell ref="A58:J58"/>
    <mergeCell ref="P58:Q58"/>
    <mergeCell ref="A53:U53"/>
    <mergeCell ref="A54:J54"/>
    <mergeCell ref="M54:S54"/>
    <mergeCell ref="A55:J55"/>
    <mergeCell ref="M55:N55"/>
    <mergeCell ref="O55:Q55"/>
    <mergeCell ref="R55:S55"/>
    <mergeCell ref="A51:L51"/>
    <mergeCell ref="M51:N51"/>
    <mergeCell ref="P51:R51"/>
    <mergeCell ref="A52:L52"/>
    <mergeCell ref="M52:N52"/>
    <mergeCell ref="P52:R52"/>
    <mergeCell ref="A49:L49"/>
    <mergeCell ref="M49:N49"/>
    <mergeCell ref="P49:R49"/>
    <mergeCell ref="A50:L50"/>
    <mergeCell ref="M50:N50"/>
    <mergeCell ref="P50:R50"/>
    <mergeCell ref="A43:U43"/>
    <mergeCell ref="A46:U46"/>
    <mergeCell ref="A47:L47"/>
    <mergeCell ref="M47:Q47"/>
    <mergeCell ref="A48:L48"/>
    <mergeCell ref="M48:N48"/>
    <mergeCell ref="P48:Q48"/>
    <mergeCell ref="A39:J39"/>
    <mergeCell ref="P39:Q39"/>
    <mergeCell ref="A40:J40"/>
    <mergeCell ref="P40:Q40"/>
    <mergeCell ref="A41:U41"/>
    <mergeCell ref="A42:U42"/>
    <mergeCell ref="A36:J36"/>
    <mergeCell ref="P36:Q36"/>
    <mergeCell ref="A37:J37"/>
    <mergeCell ref="P37:Q37"/>
    <mergeCell ref="A38:C38"/>
    <mergeCell ref="D38:G38"/>
    <mergeCell ref="I38:J38"/>
    <mergeCell ref="M38:U38"/>
    <mergeCell ref="A33:U33"/>
    <mergeCell ref="A34:J34"/>
    <mergeCell ref="K34:K35"/>
    <mergeCell ref="L34:L35"/>
    <mergeCell ref="M34:S34"/>
    <mergeCell ref="A35:J35"/>
    <mergeCell ref="M35:N35"/>
    <mergeCell ref="O35:Q35"/>
    <mergeCell ref="R35:S35"/>
    <mergeCell ref="A31:C31"/>
    <mergeCell ref="D31:G31"/>
    <mergeCell ref="H31:N31"/>
    <mergeCell ref="O31:Q31"/>
    <mergeCell ref="R31:S31"/>
    <mergeCell ref="A32:U32"/>
    <mergeCell ref="A29:N29"/>
    <mergeCell ref="O29:Q29"/>
    <mergeCell ref="R29:S29"/>
    <mergeCell ref="H30:N30"/>
    <mergeCell ref="O30:Q30"/>
    <mergeCell ref="R30:S30"/>
    <mergeCell ref="A30:D30"/>
    <mergeCell ref="E30:G30"/>
    <mergeCell ref="A26:U26"/>
    <mergeCell ref="A27:N27"/>
    <mergeCell ref="O27:Q27"/>
    <mergeCell ref="R27:S27"/>
    <mergeCell ref="A28:N28"/>
    <mergeCell ref="O28:Q28"/>
    <mergeCell ref="R28:S28"/>
    <mergeCell ref="R23:S23"/>
    <mergeCell ref="A24:K24"/>
    <mergeCell ref="L24:N24"/>
    <mergeCell ref="O24:Q24"/>
    <mergeCell ref="R24:S24"/>
    <mergeCell ref="A25:K25"/>
    <mergeCell ref="L25:N25"/>
    <mergeCell ref="O25:Q25"/>
    <mergeCell ref="R25:U25"/>
    <mergeCell ref="A23:B23"/>
    <mergeCell ref="C23:D23"/>
    <mergeCell ref="E23:G23"/>
    <mergeCell ref="H23:J23"/>
    <mergeCell ref="L23:N23"/>
    <mergeCell ref="O23:Q23"/>
    <mergeCell ref="R21:S21"/>
    <mergeCell ref="A22:B22"/>
    <mergeCell ref="C22:D22"/>
    <mergeCell ref="E22:G22"/>
    <mergeCell ref="H22:J22"/>
    <mergeCell ref="L22:N22"/>
    <mergeCell ref="O22:Q22"/>
    <mergeCell ref="R22:S22"/>
    <mergeCell ref="A21:B21"/>
    <mergeCell ref="C21:D21"/>
    <mergeCell ref="E21:G21"/>
    <mergeCell ref="H21:J21"/>
    <mergeCell ref="L21:N21"/>
    <mergeCell ref="O21:Q21"/>
    <mergeCell ref="R19:S19"/>
    <mergeCell ref="A20:B20"/>
    <mergeCell ref="C20:D20"/>
    <mergeCell ref="E20:G20"/>
    <mergeCell ref="H20:J20"/>
    <mergeCell ref="L20:N20"/>
    <mergeCell ref="O20:Q20"/>
    <mergeCell ref="R20:S20"/>
    <mergeCell ref="A19:B19"/>
    <mergeCell ref="C19:D19"/>
    <mergeCell ref="E19:G19"/>
    <mergeCell ref="H19:J19"/>
    <mergeCell ref="L19:N19"/>
    <mergeCell ref="O19:Q19"/>
    <mergeCell ref="R17:S17"/>
    <mergeCell ref="A18:B18"/>
    <mergeCell ref="C18:D18"/>
    <mergeCell ref="E18:G18"/>
    <mergeCell ref="H18:J18"/>
    <mergeCell ref="L18:N18"/>
    <mergeCell ref="O18:Q18"/>
    <mergeCell ref="R18:S18"/>
    <mergeCell ref="A17:B17"/>
    <mergeCell ref="C17:D17"/>
    <mergeCell ref="E17:G17"/>
    <mergeCell ref="H17:J17"/>
    <mergeCell ref="L17:N17"/>
    <mergeCell ref="O17:Q17"/>
    <mergeCell ref="R15:S15"/>
    <mergeCell ref="A16:B16"/>
    <mergeCell ref="C16:D16"/>
    <mergeCell ref="E16:G16"/>
    <mergeCell ref="H16:J16"/>
    <mergeCell ref="L16:N16"/>
    <mergeCell ref="O16:Q16"/>
    <mergeCell ref="R16:S16"/>
    <mergeCell ref="A15:B15"/>
    <mergeCell ref="C15:D15"/>
    <mergeCell ref="E15:G15"/>
    <mergeCell ref="H15:J15"/>
    <mergeCell ref="L15:N15"/>
    <mergeCell ref="O15:Q15"/>
    <mergeCell ref="R13:S13"/>
    <mergeCell ref="A14:B14"/>
    <mergeCell ref="C14:D14"/>
    <mergeCell ref="E14:G14"/>
    <mergeCell ref="H14:J14"/>
    <mergeCell ref="L14:N14"/>
    <mergeCell ref="O14:Q14"/>
    <mergeCell ref="R14:S14"/>
    <mergeCell ref="A13:B13"/>
    <mergeCell ref="C13:D13"/>
    <mergeCell ref="E13:G13"/>
    <mergeCell ref="H13:J13"/>
    <mergeCell ref="L13:N13"/>
    <mergeCell ref="O13:Q13"/>
    <mergeCell ref="R11:S12"/>
    <mergeCell ref="A12:B12"/>
    <mergeCell ref="C12:D12"/>
    <mergeCell ref="E12:G12"/>
    <mergeCell ref="H12:J12"/>
    <mergeCell ref="L12:N12"/>
    <mergeCell ref="O12:Q12"/>
    <mergeCell ref="A8:E8"/>
    <mergeCell ref="F8:U8"/>
    <mergeCell ref="A10:U10"/>
    <mergeCell ref="A11:B11"/>
    <mergeCell ref="C11:D11"/>
    <mergeCell ref="E11:G11"/>
    <mergeCell ref="H11:J11"/>
    <mergeCell ref="L11:N11"/>
    <mergeCell ref="O11:Q11"/>
    <mergeCell ref="A9:D9"/>
    <mergeCell ref="F9:G9"/>
    <mergeCell ref="H9:I9"/>
    <mergeCell ref="J9:K9"/>
    <mergeCell ref="L9:N9"/>
    <mergeCell ref="A7:B7"/>
    <mergeCell ref="C7:K7"/>
    <mergeCell ref="L7:M7"/>
    <mergeCell ref="N7:U7"/>
    <mergeCell ref="A5:D5"/>
    <mergeCell ref="E5:K5"/>
    <mergeCell ref="L5:M5"/>
    <mergeCell ref="N5:P5"/>
    <mergeCell ref="R5:S5"/>
    <mergeCell ref="T5:U5"/>
    <mergeCell ref="A1:S1"/>
    <mergeCell ref="T1:U1"/>
    <mergeCell ref="A4:B4"/>
    <mergeCell ref="C4:K4"/>
    <mergeCell ref="L4:M4"/>
    <mergeCell ref="N4:P4"/>
    <mergeCell ref="R4:S4"/>
    <mergeCell ref="T4:U4"/>
    <mergeCell ref="A6:B6"/>
    <mergeCell ref="C6:K6"/>
    <mergeCell ref="L6:M6"/>
    <mergeCell ref="N6:U6"/>
  </mergeCells>
  <phoneticPr fontId="24" type="noConversion"/>
  <pageMargins left="0.70866141732283472" right="0.70866141732283472" top="0.39370078740157483" bottom="0.19685039370078741" header="0.31496062992125984" footer="0.31496062992125984"/>
  <pageSetup paperSize="9" scale="76" fitToHeight="0" orientation="landscape" horizontalDpi="4294967295" verticalDpi="4294967295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J87"/>
  <sheetViews>
    <sheetView showGridLines="0" zoomScale="90" zoomScaleNormal="90" workbookViewId="0">
      <selection activeCell="C3" sqref="C3:K3"/>
    </sheetView>
  </sheetViews>
  <sheetFormatPr baseColWidth="10" defaultColWidth="9.140625" defaultRowHeight="12.75" x14ac:dyDescent="0.2"/>
  <cols>
    <col min="1" max="1" width="3.42578125" style="6" customWidth="1"/>
    <col min="2" max="2" width="12" style="6" customWidth="1"/>
    <col min="3" max="3" width="8.85546875" style="6" customWidth="1"/>
    <col min="4" max="4" width="4.7109375" style="6" customWidth="1"/>
    <col min="5" max="5" width="11" style="6" customWidth="1"/>
    <col min="6" max="6" width="4.7109375" style="6" customWidth="1"/>
    <col min="7" max="7" width="12.140625" style="6" customWidth="1"/>
    <col min="8" max="8" width="13.5703125" style="6" customWidth="1"/>
    <col min="9" max="9" width="6.140625" style="6" customWidth="1"/>
    <col min="10" max="10" width="6.42578125" style="6" customWidth="1"/>
    <col min="11" max="11" width="11.28515625" style="6" customWidth="1"/>
    <col min="12" max="12" width="11.85546875" style="6" customWidth="1"/>
    <col min="13" max="13" width="4.140625" style="6" customWidth="1"/>
    <col min="14" max="14" width="9.140625" style="6" customWidth="1"/>
    <col min="15" max="15" width="4.140625" style="6" customWidth="1"/>
    <col min="16" max="16" width="4" style="6" customWidth="1"/>
    <col min="17" max="17" width="6.140625" style="6" customWidth="1"/>
    <col min="18" max="18" width="4.140625" style="6" customWidth="1"/>
    <col min="19" max="19" width="11" style="6" customWidth="1"/>
    <col min="20" max="20" width="12.85546875" style="6" customWidth="1"/>
    <col min="21" max="21" width="12.7109375" style="6" customWidth="1"/>
    <col min="22" max="22" width="18.28515625" style="87" customWidth="1"/>
    <col min="23" max="23" width="18" style="87" customWidth="1"/>
    <col min="24" max="36" width="9.140625" style="87"/>
    <col min="37" max="16384" width="9.140625" style="6"/>
  </cols>
  <sheetData>
    <row r="1" spans="1:29" ht="26.45" customHeight="1" x14ac:dyDescent="0.2">
      <c r="A1" s="174" t="s">
        <v>13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5">
        <v>2018</v>
      </c>
      <c r="U1" s="175"/>
    </row>
    <row r="2" spans="1:29" ht="26.45" customHeight="1" x14ac:dyDescent="0.2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3"/>
      <c r="U2" s="103"/>
      <c r="V2" s="104">
        <v>0.99998842592592585</v>
      </c>
      <c r="W2" s="105"/>
    </row>
    <row r="3" spans="1:29" ht="16.7" customHeight="1" x14ac:dyDescent="0.2">
      <c r="A3" s="176" t="s">
        <v>85</v>
      </c>
      <c r="B3" s="177"/>
      <c r="C3" s="178"/>
      <c r="D3" s="179"/>
      <c r="E3" s="179"/>
      <c r="F3" s="179"/>
      <c r="G3" s="179"/>
      <c r="H3" s="179"/>
      <c r="I3" s="179"/>
      <c r="J3" s="179"/>
      <c r="K3" s="180"/>
      <c r="L3" s="181" t="s">
        <v>45</v>
      </c>
      <c r="M3" s="182"/>
      <c r="N3" s="488"/>
      <c r="O3" s="489"/>
      <c r="P3" s="490"/>
      <c r="Q3" s="55" t="s">
        <v>1</v>
      </c>
      <c r="R3" s="491"/>
      <c r="S3" s="492"/>
      <c r="T3" s="188" t="s">
        <v>122</v>
      </c>
      <c r="U3" s="189"/>
      <c r="V3" s="87" t="s">
        <v>156</v>
      </c>
      <c r="W3" s="87">
        <v>754</v>
      </c>
    </row>
    <row r="4" spans="1:29" ht="16.7" customHeight="1" x14ac:dyDescent="0.2">
      <c r="A4" s="190" t="s">
        <v>74</v>
      </c>
      <c r="B4" s="202"/>
      <c r="C4" s="203"/>
      <c r="D4" s="204"/>
      <c r="E4" s="205"/>
      <c r="F4" s="206"/>
      <c r="G4" s="206"/>
      <c r="H4" s="206"/>
      <c r="I4" s="206"/>
      <c r="J4" s="206"/>
      <c r="K4" s="207"/>
      <c r="L4" s="196" t="s">
        <v>72</v>
      </c>
      <c r="M4" s="197"/>
      <c r="N4" s="477"/>
      <c r="O4" s="478"/>
      <c r="P4" s="479"/>
      <c r="Q4" s="16" t="s">
        <v>1</v>
      </c>
      <c r="R4" s="480"/>
      <c r="S4" s="481"/>
      <c r="T4" s="213">
        <f>IF(OR(V4&lt;0,AB5&lt;0),0,+V4+AB5)</f>
        <v>0</v>
      </c>
      <c r="U4" s="214"/>
      <c r="V4" s="106">
        <f>+W9</f>
        <v>0</v>
      </c>
      <c r="X4" s="107" t="s">
        <v>130</v>
      </c>
      <c r="Y4" s="108" t="s">
        <v>131</v>
      </c>
      <c r="Z4" s="107" t="s">
        <v>132</v>
      </c>
      <c r="AA4" s="109"/>
      <c r="AB4" s="110"/>
    </row>
    <row r="5" spans="1:29" ht="16.7" customHeight="1" x14ac:dyDescent="0.2">
      <c r="A5" s="190" t="s">
        <v>66</v>
      </c>
      <c r="B5" s="191"/>
      <c r="C5" s="192"/>
      <c r="D5" s="193"/>
      <c r="E5" s="194"/>
      <c r="F5" s="194"/>
      <c r="G5" s="194"/>
      <c r="H5" s="194"/>
      <c r="I5" s="194"/>
      <c r="J5" s="194"/>
      <c r="K5" s="195"/>
      <c r="L5" s="196" t="s">
        <v>65</v>
      </c>
      <c r="M5" s="197"/>
      <c r="N5" s="198"/>
      <c r="O5" s="199"/>
      <c r="P5" s="199"/>
      <c r="Q5" s="199"/>
      <c r="R5" s="199"/>
      <c r="S5" s="199"/>
      <c r="T5" s="199"/>
      <c r="U5" s="200"/>
      <c r="V5" s="111">
        <f>+X9+Y10</f>
        <v>0</v>
      </c>
      <c r="X5" s="106">
        <f>IF(V5&lt;6,1,0)</f>
        <v>1</v>
      </c>
      <c r="Y5" s="106">
        <f>IF(V5&lt;=12,IF(V5&gt;=6,1,0),0)</f>
        <v>0</v>
      </c>
      <c r="Z5" s="106">
        <f>IF(V5&gt;12,1,0)</f>
        <v>0</v>
      </c>
      <c r="AA5" s="109"/>
      <c r="AB5" s="110">
        <f>+Y5+Z5</f>
        <v>0</v>
      </c>
      <c r="AC5" s="87" t="s">
        <v>153</v>
      </c>
    </row>
    <row r="6" spans="1:29" ht="16.7" customHeight="1" x14ac:dyDescent="0.2">
      <c r="A6" s="190" t="s">
        <v>125</v>
      </c>
      <c r="B6" s="191"/>
      <c r="C6" s="192"/>
      <c r="D6" s="193"/>
      <c r="E6" s="193"/>
      <c r="F6" s="193"/>
      <c r="G6" s="193"/>
      <c r="H6" s="193"/>
      <c r="I6" s="193"/>
      <c r="J6" s="193"/>
      <c r="K6" s="201"/>
      <c r="L6" s="196" t="s">
        <v>14</v>
      </c>
      <c r="M6" s="197"/>
      <c r="N6" s="198"/>
      <c r="O6" s="199"/>
      <c r="P6" s="199"/>
      <c r="Q6" s="199"/>
      <c r="R6" s="199"/>
      <c r="S6" s="199"/>
      <c r="T6" s="199"/>
      <c r="U6" s="200"/>
      <c r="V6" s="112">
        <f>+N3+R3</f>
        <v>0</v>
      </c>
      <c r="X6" s="106">
        <f>IF(V5&lt;6,1,0)</f>
        <v>1</v>
      </c>
      <c r="Y6" s="106">
        <f>IF(V5&lt;12,IF(V5&gt;=6,1,0),0)</f>
        <v>0</v>
      </c>
      <c r="Z6" s="106">
        <f>IF(V5&gt;=12,1,0)</f>
        <v>0</v>
      </c>
      <c r="AB6" s="110">
        <f>+Y6+Z6</f>
        <v>0</v>
      </c>
      <c r="AC6" s="87" t="s">
        <v>157</v>
      </c>
    </row>
    <row r="7" spans="1:29" ht="16.7" customHeight="1" x14ac:dyDescent="0.2">
      <c r="A7" s="472" t="s">
        <v>78</v>
      </c>
      <c r="B7" s="482"/>
      <c r="C7" s="483"/>
      <c r="D7" s="483"/>
      <c r="E7" s="225"/>
      <c r="F7" s="484"/>
      <c r="G7" s="485"/>
      <c r="H7" s="485"/>
      <c r="I7" s="485"/>
      <c r="J7" s="485"/>
      <c r="K7" s="485"/>
      <c r="L7" s="229"/>
      <c r="M7" s="229"/>
      <c r="N7" s="229"/>
      <c r="O7" s="229"/>
      <c r="P7" s="229"/>
      <c r="Q7" s="229"/>
      <c r="R7" s="229"/>
      <c r="S7" s="229"/>
      <c r="T7" s="229"/>
      <c r="U7" s="230"/>
      <c r="V7" s="112">
        <f>+N4+R4</f>
        <v>0</v>
      </c>
      <c r="W7" s="112">
        <f>+V7-V6</f>
        <v>0</v>
      </c>
    </row>
    <row r="8" spans="1:29" ht="10.7" customHeight="1" x14ac:dyDescent="0.2">
      <c r="A8" s="255"/>
      <c r="B8" s="256"/>
      <c r="C8" s="256"/>
      <c r="D8" s="256"/>
      <c r="E8" s="256"/>
      <c r="F8" s="256"/>
      <c r="G8" s="256"/>
      <c r="H8" s="256"/>
      <c r="I8" s="256"/>
      <c r="J8" s="256"/>
      <c r="K8" s="256"/>
      <c r="L8" s="256"/>
      <c r="M8" s="256"/>
      <c r="N8" s="256"/>
      <c r="O8" s="256"/>
      <c r="P8" s="256"/>
      <c r="Q8" s="256"/>
      <c r="R8" s="256"/>
      <c r="S8" s="256"/>
      <c r="T8" s="256"/>
      <c r="U8" s="486"/>
      <c r="W8" s="113">
        <f>+W7</f>
        <v>0</v>
      </c>
    </row>
    <row r="9" spans="1:29" ht="15.2" customHeight="1" x14ac:dyDescent="0.2">
      <c r="A9" s="231" t="s">
        <v>68</v>
      </c>
      <c r="B9" s="232"/>
      <c r="C9" s="232"/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32"/>
      <c r="O9" s="232"/>
      <c r="P9" s="232"/>
      <c r="Q9" s="232"/>
      <c r="R9" s="232"/>
      <c r="S9" s="232"/>
      <c r="T9" s="232"/>
      <c r="U9" s="233"/>
      <c r="W9" s="87">
        <f>IF(W8&lt;0,0,DAY(W8))</f>
        <v>0</v>
      </c>
      <c r="X9" s="114">
        <f>IF(W7&lt;0,0,HOUR(W8))</f>
        <v>0</v>
      </c>
    </row>
    <row r="10" spans="1:29" ht="15.95" customHeight="1" x14ac:dyDescent="0.2">
      <c r="A10" s="234" t="s">
        <v>56</v>
      </c>
      <c r="B10" s="235"/>
      <c r="C10" s="234" t="s">
        <v>38</v>
      </c>
      <c r="D10" s="235"/>
      <c r="E10" s="236"/>
      <c r="F10" s="235"/>
      <c r="G10" s="235"/>
      <c r="H10" s="236" t="s">
        <v>36</v>
      </c>
      <c r="I10" s="235"/>
      <c r="J10" s="235"/>
      <c r="K10" s="72" t="s">
        <v>56</v>
      </c>
      <c r="L10" s="234" t="s">
        <v>73</v>
      </c>
      <c r="M10" s="235"/>
      <c r="N10" s="235"/>
      <c r="O10" s="234" t="s">
        <v>58</v>
      </c>
      <c r="P10" s="235"/>
      <c r="Q10" s="235"/>
      <c r="R10" s="215" t="s">
        <v>115</v>
      </c>
      <c r="S10" s="216"/>
      <c r="T10" s="72" t="s">
        <v>20</v>
      </c>
      <c r="U10" s="73" t="s">
        <v>71</v>
      </c>
      <c r="V10" s="87">
        <f>IF(OR(R3&lt;=0,R4&lt;=0),0,MINUTE(W7))</f>
        <v>0</v>
      </c>
      <c r="W10" s="106">
        <f>MINUTE(W7)</f>
        <v>0</v>
      </c>
      <c r="X10" s="87">
        <f>+W10/60</f>
        <v>0</v>
      </c>
      <c r="Y10" s="87">
        <f>+V10/60</f>
        <v>0</v>
      </c>
    </row>
    <row r="11" spans="1:29" ht="15.95" customHeight="1" x14ac:dyDescent="0.2">
      <c r="A11" s="219" t="s">
        <v>31</v>
      </c>
      <c r="B11" s="220"/>
      <c r="C11" s="221" t="s">
        <v>17</v>
      </c>
      <c r="D11" s="220"/>
      <c r="E11" s="221" t="s">
        <v>26</v>
      </c>
      <c r="F11" s="220"/>
      <c r="G11" s="220"/>
      <c r="H11" s="221" t="s">
        <v>30</v>
      </c>
      <c r="I11" s="220"/>
      <c r="J11" s="220"/>
      <c r="K11" s="17" t="s">
        <v>37</v>
      </c>
      <c r="L11" s="219" t="s">
        <v>55</v>
      </c>
      <c r="M11" s="220"/>
      <c r="N11" s="220"/>
      <c r="O11" s="219" t="s">
        <v>34</v>
      </c>
      <c r="P11" s="220"/>
      <c r="Q11" s="220"/>
      <c r="R11" s="217"/>
      <c r="S11" s="218"/>
      <c r="T11" s="17" t="s">
        <v>75</v>
      </c>
      <c r="U11" s="17" t="s">
        <v>54</v>
      </c>
    </row>
    <row r="12" spans="1:29" ht="16.7" customHeight="1" x14ac:dyDescent="0.2">
      <c r="A12" s="473"/>
      <c r="B12" s="474"/>
      <c r="C12" s="475"/>
      <c r="D12" s="476"/>
      <c r="E12" s="347"/>
      <c r="F12" s="348"/>
      <c r="G12" s="348"/>
      <c r="H12" s="347"/>
      <c r="I12" s="348"/>
      <c r="J12" s="348"/>
      <c r="K12" s="19"/>
      <c r="L12" s="347"/>
      <c r="M12" s="348"/>
      <c r="N12" s="348"/>
      <c r="O12" s="275"/>
      <c r="P12" s="276"/>
      <c r="Q12" s="276"/>
      <c r="R12" s="468"/>
      <c r="S12" s="469"/>
      <c r="T12" s="20"/>
      <c r="U12" s="19"/>
    </row>
    <row r="13" spans="1:29" ht="16.7" customHeight="1" x14ac:dyDescent="0.2">
      <c r="A13" s="473"/>
      <c r="B13" s="474"/>
      <c r="C13" s="475"/>
      <c r="D13" s="476"/>
      <c r="E13" s="347"/>
      <c r="F13" s="348"/>
      <c r="G13" s="348"/>
      <c r="H13" s="347"/>
      <c r="I13" s="348"/>
      <c r="J13" s="348"/>
      <c r="K13" s="19"/>
      <c r="L13" s="347"/>
      <c r="M13" s="348"/>
      <c r="N13" s="348"/>
      <c r="O13" s="275"/>
      <c r="P13" s="276"/>
      <c r="Q13" s="276"/>
      <c r="R13" s="468"/>
      <c r="S13" s="469"/>
      <c r="T13" s="20"/>
      <c r="U13" s="19"/>
    </row>
    <row r="14" spans="1:29" ht="16.7" customHeight="1" x14ac:dyDescent="0.2">
      <c r="A14" s="473"/>
      <c r="B14" s="474"/>
      <c r="C14" s="475"/>
      <c r="D14" s="476"/>
      <c r="E14" s="347"/>
      <c r="F14" s="348"/>
      <c r="G14" s="348"/>
      <c r="H14" s="347"/>
      <c r="I14" s="348"/>
      <c r="J14" s="348"/>
      <c r="K14" s="19"/>
      <c r="L14" s="347"/>
      <c r="M14" s="348"/>
      <c r="N14" s="348"/>
      <c r="O14" s="275"/>
      <c r="P14" s="276"/>
      <c r="Q14" s="276"/>
      <c r="R14" s="468"/>
      <c r="S14" s="469"/>
      <c r="T14" s="20"/>
      <c r="U14" s="19"/>
    </row>
    <row r="15" spans="1:29" ht="16.7" customHeight="1" x14ac:dyDescent="0.2">
      <c r="A15" s="473"/>
      <c r="B15" s="474"/>
      <c r="C15" s="475"/>
      <c r="D15" s="476"/>
      <c r="E15" s="347"/>
      <c r="F15" s="348"/>
      <c r="G15" s="348"/>
      <c r="H15" s="347"/>
      <c r="I15" s="348"/>
      <c r="J15" s="348"/>
      <c r="K15" s="19"/>
      <c r="L15" s="347"/>
      <c r="M15" s="348"/>
      <c r="N15" s="348"/>
      <c r="O15" s="275"/>
      <c r="P15" s="276"/>
      <c r="Q15" s="276"/>
      <c r="R15" s="468"/>
      <c r="S15" s="469"/>
      <c r="T15" s="20"/>
      <c r="U15" s="19"/>
    </row>
    <row r="16" spans="1:29" ht="16.7" customHeight="1" x14ac:dyDescent="0.2">
      <c r="A16" s="473"/>
      <c r="B16" s="474"/>
      <c r="C16" s="475"/>
      <c r="D16" s="476"/>
      <c r="E16" s="347"/>
      <c r="F16" s="348"/>
      <c r="G16" s="348"/>
      <c r="H16" s="347"/>
      <c r="I16" s="348"/>
      <c r="J16" s="348"/>
      <c r="K16" s="19"/>
      <c r="L16" s="347"/>
      <c r="M16" s="348"/>
      <c r="N16" s="348"/>
      <c r="O16" s="275"/>
      <c r="P16" s="276"/>
      <c r="Q16" s="276"/>
      <c r="R16" s="468"/>
      <c r="S16" s="469"/>
      <c r="T16" s="20"/>
      <c r="U16" s="19"/>
    </row>
    <row r="17" spans="1:21" ht="16.7" customHeight="1" x14ac:dyDescent="0.2">
      <c r="A17" s="473"/>
      <c r="B17" s="474"/>
      <c r="C17" s="475"/>
      <c r="D17" s="476"/>
      <c r="E17" s="347"/>
      <c r="F17" s="348"/>
      <c r="G17" s="348"/>
      <c r="H17" s="347"/>
      <c r="I17" s="348"/>
      <c r="J17" s="348"/>
      <c r="K17" s="19"/>
      <c r="L17" s="347"/>
      <c r="M17" s="348"/>
      <c r="N17" s="348"/>
      <c r="O17" s="275"/>
      <c r="P17" s="276"/>
      <c r="Q17" s="276"/>
      <c r="R17" s="468"/>
      <c r="S17" s="469"/>
      <c r="T17" s="20"/>
      <c r="U17" s="19"/>
    </row>
    <row r="18" spans="1:21" ht="16.7" customHeight="1" x14ac:dyDescent="0.2">
      <c r="A18" s="473"/>
      <c r="B18" s="474"/>
      <c r="C18" s="475"/>
      <c r="D18" s="476"/>
      <c r="E18" s="347"/>
      <c r="F18" s="348"/>
      <c r="G18" s="348"/>
      <c r="H18" s="347"/>
      <c r="I18" s="348"/>
      <c r="J18" s="348"/>
      <c r="K18" s="19"/>
      <c r="L18" s="347"/>
      <c r="M18" s="348"/>
      <c r="N18" s="348"/>
      <c r="O18" s="275"/>
      <c r="P18" s="276"/>
      <c r="Q18" s="276"/>
      <c r="R18" s="468"/>
      <c r="S18" s="469"/>
      <c r="T18" s="20"/>
      <c r="U18" s="19"/>
    </row>
    <row r="19" spans="1:21" ht="16.7" customHeight="1" x14ac:dyDescent="0.2">
      <c r="A19" s="473"/>
      <c r="B19" s="474"/>
      <c r="C19" s="475"/>
      <c r="D19" s="476"/>
      <c r="E19" s="347"/>
      <c r="F19" s="348"/>
      <c r="G19" s="348"/>
      <c r="H19" s="347"/>
      <c r="I19" s="348"/>
      <c r="J19" s="348"/>
      <c r="K19" s="19"/>
      <c r="L19" s="347"/>
      <c r="M19" s="348"/>
      <c r="N19" s="348"/>
      <c r="O19" s="275"/>
      <c r="P19" s="276"/>
      <c r="Q19" s="276"/>
      <c r="R19" s="468"/>
      <c r="S19" s="469"/>
      <c r="T19" s="20"/>
      <c r="U19" s="19"/>
    </row>
    <row r="20" spans="1:21" ht="16.7" customHeight="1" x14ac:dyDescent="0.2">
      <c r="A20" s="473"/>
      <c r="B20" s="474"/>
      <c r="C20" s="475"/>
      <c r="D20" s="476"/>
      <c r="E20" s="347"/>
      <c r="F20" s="348"/>
      <c r="G20" s="348"/>
      <c r="H20" s="347"/>
      <c r="I20" s="348"/>
      <c r="J20" s="348"/>
      <c r="K20" s="19"/>
      <c r="L20" s="347"/>
      <c r="M20" s="348"/>
      <c r="N20" s="348"/>
      <c r="O20" s="275"/>
      <c r="P20" s="276"/>
      <c r="Q20" s="276"/>
      <c r="R20" s="468"/>
      <c r="S20" s="469"/>
      <c r="T20" s="20"/>
      <c r="U20" s="19"/>
    </row>
    <row r="21" spans="1:21" ht="16.7" customHeight="1" x14ac:dyDescent="0.2">
      <c r="A21" s="473"/>
      <c r="B21" s="474"/>
      <c r="C21" s="475"/>
      <c r="D21" s="476"/>
      <c r="E21" s="347"/>
      <c r="F21" s="348"/>
      <c r="G21" s="348"/>
      <c r="H21" s="347"/>
      <c r="I21" s="348"/>
      <c r="J21" s="348"/>
      <c r="K21" s="19"/>
      <c r="L21" s="347"/>
      <c r="M21" s="348"/>
      <c r="N21" s="348"/>
      <c r="O21" s="275"/>
      <c r="P21" s="276"/>
      <c r="Q21" s="276"/>
      <c r="R21" s="468"/>
      <c r="S21" s="469"/>
      <c r="T21" s="20"/>
      <c r="U21" s="19"/>
    </row>
    <row r="22" spans="1:21" ht="16.7" customHeight="1" x14ac:dyDescent="0.2">
      <c r="A22" s="473"/>
      <c r="B22" s="474"/>
      <c r="C22" s="475"/>
      <c r="D22" s="476"/>
      <c r="E22" s="347"/>
      <c r="F22" s="348"/>
      <c r="G22" s="348"/>
      <c r="H22" s="347"/>
      <c r="I22" s="348"/>
      <c r="J22" s="348"/>
      <c r="K22" s="19"/>
      <c r="L22" s="347"/>
      <c r="M22" s="348"/>
      <c r="N22" s="348"/>
      <c r="O22" s="275"/>
      <c r="P22" s="276"/>
      <c r="Q22" s="276"/>
      <c r="R22" s="468"/>
      <c r="S22" s="469"/>
      <c r="T22" s="20"/>
      <c r="U22" s="19"/>
    </row>
    <row r="23" spans="1:21" ht="15.95" customHeight="1" x14ac:dyDescent="0.2">
      <c r="A23" s="269"/>
      <c r="B23" s="260"/>
      <c r="C23" s="260"/>
      <c r="D23" s="260"/>
      <c r="E23" s="260"/>
      <c r="F23" s="260"/>
      <c r="G23" s="260"/>
      <c r="H23" s="260"/>
      <c r="I23" s="260"/>
      <c r="J23" s="260"/>
      <c r="K23" s="260"/>
      <c r="L23" s="196" t="s">
        <v>25</v>
      </c>
      <c r="M23" s="270"/>
      <c r="N23" s="270"/>
      <c r="O23" s="470">
        <f>SUM(O11:Q22)</f>
        <v>0</v>
      </c>
      <c r="P23" s="471"/>
      <c r="Q23" s="471"/>
      <c r="R23" s="472" t="s">
        <v>25</v>
      </c>
      <c r="S23" s="197"/>
      <c r="T23" s="22">
        <f>SUM(T11:T22)</f>
        <v>0</v>
      </c>
      <c r="U23" s="21"/>
    </row>
    <row r="24" spans="1:21" ht="15.95" customHeight="1" x14ac:dyDescent="0.2">
      <c r="A24" s="269"/>
      <c r="B24" s="260"/>
      <c r="C24" s="260"/>
      <c r="D24" s="260"/>
      <c r="E24" s="260"/>
      <c r="F24" s="260"/>
      <c r="G24" s="260"/>
      <c r="H24" s="260"/>
      <c r="I24" s="260"/>
      <c r="J24" s="260"/>
      <c r="K24" s="260"/>
      <c r="L24" s="196" t="s">
        <v>27</v>
      </c>
      <c r="M24" s="270"/>
      <c r="N24" s="270"/>
      <c r="O24" s="275"/>
      <c r="P24" s="276"/>
      <c r="Q24" s="276"/>
      <c r="R24" s="277"/>
      <c r="S24" s="278"/>
      <c r="T24" s="278"/>
      <c r="U24" s="279"/>
    </row>
    <row r="25" spans="1:21" ht="9.9499999999999993" customHeight="1" x14ac:dyDescent="0.2">
      <c r="A25" s="255"/>
      <c r="B25" s="256"/>
      <c r="C25" s="256"/>
      <c r="D25" s="256"/>
      <c r="E25" s="256"/>
      <c r="F25" s="256"/>
      <c r="G25" s="256"/>
      <c r="H25" s="256"/>
      <c r="I25" s="256"/>
      <c r="J25" s="256"/>
      <c r="K25" s="256"/>
      <c r="L25" s="256"/>
      <c r="M25" s="256"/>
      <c r="N25" s="256"/>
      <c r="O25" s="256"/>
      <c r="P25" s="256"/>
      <c r="Q25" s="256"/>
      <c r="R25" s="256"/>
      <c r="S25" s="256"/>
      <c r="T25" s="256"/>
      <c r="U25" s="256"/>
    </row>
    <row r="26" spans="1:21" ht="16.7" customHeight="1" x14ac:dyDescent="0.2">
      <c r="A26" s="257" t="s">
        <v>67</v>
      </c>
      <c r="B26" s="258"/>
      <c r="C26" s="258"/>
      <c r="D26" s="258"/>
      <c r="E26" s="258"/>
      <c r="F26" s="258"/>
      <c r="G26" s="258"/>
      <c r="H26" s="258"/>
      <c r="I26" s="258"/>
      <c r="J26" s="258"/>
      <c r="K26" s="258"/>
      <c r="L26" s="258"/>
      <c r="M26" s="258"/>
      <c r="N26" s="233"/>
      <c r="O26" s="259" t="s">
        <v>4</v>
      </c>
      <c r="P26" s="260"/>
      <c r="Q26" s="260"/>
      <c r="R26" s="261" t="s">
        <v>63</v>
      </c>
      <c r="S26" s="259"/>
      <c r="T26" s="23" t="s">
        <v>0</v>
      </c>
      <c r="U26" s="23" t="s">
        <v>7</v>
      </c>
    </row>
    <row r="27" spans="1:21" ht="15.95" customHeight="1" x14ac:dyDescent="0.2">
      <c r="A27" s="262" t="s">
        <v>118</v>
      </c>
      <c r="B27" s="263"/>
      <c r="C27" s="263"/>
      <c r="D27" s="263"/>
      <c r="E27" s="263"/>
      <c r="F27" s="263"/>
      <c r="G27" s="263"/>
      <c r="H27" s="263"/>
      <c r="I27" s="263"/>
      <c r="J27" s="263"/>
      <c r="K27" s="263"/>
      <c r="L27" s="263"/>
      <c r="M27" s="263"/>
      <c r="N27" s="264"/>
      <c r="O27" s="295"/>
      <c r="P27" s="296"/>
      <c r="Q27" s="296"/>
      <c r="R27" s="297"/>
      <c r="S27" s="298"/>
      <c r="T27" s="11">
        <f>+O27*R27</f>
        <v>0</v>
      </c>
      <c r="U27" s="3"/>
    </row>
    <row r="28" spans="1:21" ht="15.2" customHeight="1" x14ac:dyDescent="0.2">
      <c r="A28" s="292" t="s">
        <v>119</v>
      </c>
      <c r="B28" s="293"/>
      <c r="C28" s="293"/>
      <c r="D28" s="293"/>
      <c r="E28" s="293"/>
      <c r="F28" s="293"/>
      <c r="G28" s="293"/>
      <c r="H28" s="293"/>
      <c r="I28" s="293"/>
      <c r="J28" s="293"/>
      <c r="K28" s="293"/>
      <c r="L28" s="293"/>
      <c r="M28" s="293"/>
      <c r="N28" s="294"/>
      <c r="O28" s="295"/>
      <c r="P28" s="296"/>
      <c r="Q28" s="296"/>
      <c r="R28" s="297"/>
      <c r="S28" s="298"/>
      <c r="T28" s="11">
        <f>+O28*R28</f>
        <v>0</v>
      </c>
      <c r="U28" s="3"/>
    </row>
    <row r="29" spans="1:21" ht="16.7" customHeight="1" x14ac:dyDescent="0.2">
      <c r="A29" s="308" t="s">
        <v>19</v>
      </c>
      <c r="B29" s="466"/>
      <c r="C29" s="466"/>
      <c r="D29" s="467" t="s">
        <v>22</v>
      </c>
      <c r="E29" s="414"/>
      <c r="F29" s="414"/>
      <c r="G29" s="414"/>
      <c r="H29" s="347"/>
      <c r="I29" s="348"/>
      <c r="J29" s="348"/>
      <c r="K29" s="348"/>
      <c r="L29" s="348"/>
      <c r="M29" s="348"/>
      <c r="N29" s="348"/>
      <c r="O29" s="295"/>
      <c r="P29" s="296"/>
      <c r="Q29" s="296"/>
      <c r="R29" s="299">
        <v>1</v>
      </c>
      <c r="S29" s="300"/>
      <c r="T29" s="11">
        <f>+O29*R29</f>
        <v>0</v>
      </c>
      <c r="U29" s="3"/>
    </row>
    <row r="30" spans="1:21" ht="15.95" customHeight="1" x14ac:dyDescent="0.2">
      <c r="A30" s="280" t="s">
        <v>61</v>
      </c>
      <c r="B30" s="281"/>
      <c r="C30" s="281"/>
      <c r="D30" s="462" t="s">
        <v>114</v>
      </c>
      <c r="E30" s="462"/>
      <c r="F30" s="462"/>
      <c r="G30" s="463"/>
      <c r="H30" s="464"/>
      <c r="I30" s="464"/>
      <c r="J30" s="464"/>
      <c r="K30" s="464"/>
      <c r="L30" s="464"/>
      <c r="M30" s="464"/>
      <c r="N30" s="465"/>
      <c r="O30" s="295"/>
      <c r="P30" s="296"/>
      <c r="Q30" s="296"/>
      <c r="R30" s="288"/>
      <c r="S30" s="289"/>
      <c r="T30" s="11">
        <f>+O30*R30</f>
        <v>0</v>
      </c>
      <c r="U30" s="3"/>
    </row>
    <row r="31" spans="1:21" ht="10.7" customHeight="1" x14ac:dyDescent="0.2">
      <c r="A31" s="290"/>
      <c r="B31" s="291"/>
      <c r="C31" s="291"/>
      <c r="D31" s="291"/>
      <c r="E31" s="291"/>
      <c r="F31" s="291"/>
      <c r="G31" s="291"/>
      <c r="H31" s="256"/>
      <c r="I31" s="256"/>
      <c r="J31" s="256"/>
      <c r="K31" s="256"/>
      <c r="L31" s="256"/>
      <c r="M31" s="256"/>
      <c r="N31" s="256"/>
      <c r="O31" s="256"/>
      <c r="P31" s="256"/>
      <c r="Q31" s="256"/>
      <c r="R31" s="256"/>
      <c r="S31" s="256"/>
      <c r="T31" s="256"/>
      <c r="U31" s="256"/>
    </row>
    <row r="32" spans="1:21" ht="8.4499999999999993" customHeight="1" x14ac:dyDescent="0.2">
      <c r="A32" s="255"/>
      <c r="B32" s="256"/>
      <c r="C32" s="256"/>
      <c r="D32" s="256"/>
      <c r="E32" s="256"/>
      <c r="F32" s="256"/>
      <c r="G32" s="256"/>
      <c r="H32" s="256"/>
      <c r="I32" s="256"/>
      <c r="J32" s="256"/>
      <c r="K32" s="256"/>
      <c r="L32" s="256"/>
      <c r="M32" s="256"/>
      <c r="N32" s="256"/>
      <c r="O32" s="256"/>
      <c r="P32" s="256"/>
      <c r="Q32" s="256"/>
      <c r="R32" s="256"/>
      <c r="S32" s="256"/>
      <c r="T32" s="256"/>
      <c r="U32" s="256"/>
    </row>
    <row r="33" spans="1:36" ht="15.95" customHeight="1" x14ac:dyDescent="0.2">
      <c r="A33" s="316" t="s">
        <v>133</v>
      </c>
      <c r="B33" s="317"/>
      <c r="C33" s="317"/>
      <c r="D33" s="317"/>
      <c r="E33" s="317"/>
      <c r="F33" s="317"/>
      <c r="G33" s="317"/>
      <c r="H33" s="317"/>
      <c r="I33" s="317"/>
      <c r="J33" s="318"/>
      <c r="K33" s="319" t="s">
        <v>57</v>
      </c>
      <c r="L33" s="320" t="s">
        <v>63</v>
      </c>
      <c r="M33" s="259" t="s">
        <v>91</v>
      </c>
      <c r="N33" s="260"/>
      <c r="O33" s="260"/>
      <c r="P33" s="260"/>
      <c r="Q33" s="260"/>
      <c r="R33" s="260"/>
      <c r="S33" s="260"/>
      <c r="T33" s="18" t="s">
        <v>0</v>
      </c>
      <c r="U33" s="18" t="s">
        <v>7</v>
      </c>
    </row>
    <row r="34" spans="1:36" ht="16.7" customHeight="1" x14ac:dyDescent="0.2">
      <c r="A34" s="181" t="s">
        <v>136</v>
      </c>
      <c r="B34" s="321"/>
      <c r="C34" s="321"/>
      <c r="D34" s="321"/>
      <c r="E34" s="321"/>
      <c r="F34" s="321"/>
      <c r="G34" s="321"/>
      <c r="H34" s="321"/>
      <c r="I34" s="321"/>
      <c r="J34" s="322"/>
      <c r="K34" s="319"/>
      <c r="L34" s="320"/>
      <c r="M34" s="259" t="s">
        <v>48</v>
      </c>
      <c r="N34" s="260"/>
      <c r="O34" s="323" t="s">
        <v>32</v>
      </c>
      <c r="P34" s="260"/>
      <c r="Q34" s="260"/>
      <c r="R34" s="261" t="s">
        <v>35</v>
      </c>
      <c r="S34" s="259"/>
      <c r="T34" s="17"/>
      <c r="U34" s="17"/>
    </row>
    <row r="35" spans="1:36" ht="15.95" customHeight="1" x14ac:dyDescent="0.2">
      <c r="A35" s="292" t="s">
        <v>134</v>
      </c>
      <c r="B35" s="293"/>
      <c r="C35" s="293"/>
      <c r="D35" s="293"/>
      <c r="E35" s="293"/>
      <c r="F35" s="293"/>
      <c r="G35" s="293"/>
      <c r="H35" s="293"/>
      <c r="I35" s="293"/>
      <c r="J35" s="305"/>
      <c r="K35" s="33">
        <f>IF(V4&gt;0,0,IF(I37=0,+Y5,0))</f>
        <v>0</v>
      </c>
      <c r="L35" s="64">
        <v>297</v>
      </c>
      <c r="M35" s="14"/>
      <c r="N35" s="52">
        <f>IF(K35&gt;0,(+W3*V35)*M35,0)</f>
        <v>0</v>
      </c>
      <c r="O35" s="14"/>
      <c r="P35" s="306">
        <f>IF(K35&gt;0,(+W3*W35)*O35,0)</f>
        <v>0</v>
      </c>
      <c r="Q35" s="307"/>
      <c r="R35" s="45"/>
      <c r="S35" s="48">
        <f>IF(K35&gt;0,(+W3*X35)*R35,0)</f>
        <v>0</v>
      </c>
      <c r="T35" s="11">
        <f>ROUND(IF(((K35*L35)-N35-P35-S35)&lt;0,0,((K35*L35)-N35-P35-S35)),0)</f>
        <v>0</v>
      </c>
      <c r="U35" s="3"/>
      <c r="V35" s="53">
        <v>0.2</v>
      </c>
      <c r="W35" s="53">
        <v>0.3</v>
      </c>
      <c r="X35" s="53">
        <v>0.5</v>
      </c>
    </row>
    <row r="36" spans="1:36" ht="17.45" customHeight="1" x14ac:dyDescent="0.2">
      <c r="A36" s="308" t="s">
        <v>24</v>
      </c>
      <c r="B36" s="309"/>
      <c r="C36" s="309"/>
      <c r="D36" s="309"/>
      <c r="E36" s="309"/>
      <c r="F36" s="309"/>
      <c r="G36" s="309"/>
      <c r="H36" s="309"/>
      <c r="I36" s="309"/>
      <c r="J36" s="310"/>
      <c r="K36" s="33">
        <f>IF(V4&gt;0,0,IF(I37=0,+Z5,0))</f>
        <v>0</v>
      </c>
      <c r="L36" s="4">
        <v>552</v>
      </c>
      <c r="M36" s="14"/>
      <c r="N36" s="52">
        <f>IF(K36&gt;0,(+W3*V36)*M36,0)</f>
        <v>0</v>
      </c>
      <c r="O36" s="14"/>
      <c r="P36" s="306">
        <f>IF(K36&gt;0,(+W3*W36)*O36,0)</f>
        <v>0</v>
      </c>
      <c r="Q36" s="307"/>
      <c r="R36" s="45"/>
      <c r="S36" s="48">
        <f>IF(K36&gt;0,(+W3*X36)*R36,0)</f>
        <v>0</v>
      </c>
      <c r="T36" s="11">
        <f>ROUND(IF(((K36*L36)-N36-P36-S36)&lt;0,0,((K36*L36)-N36-P36-S36)),0)</f>
        <v>0</v>
      </c>
      <c r="U36" s="3"/>
      <c r="V36" s="53">
        <v>0.2</v>
      </c>
      <c r="W36" s="53">
        <v>0.3</v>
      </c>
      <c r="X36" s="53">
        <v>0.5</v>
      </c>
    </row>
    <row r="37" spans="1:36" ht="17.45" customHeight="1" x14ac:dyDescent="0.2">
      <c r="A37" s="311" t="s">
        <v>137</v>
      </c>
      <c r="B37" s="311"/>
      <c r="C37" s="311"/>
      <c r="D37" s="487"/>
      <c r="E37" s="487"/>
      <c r="F37" s="487"/>
      <c r="G37" s="487"/>
      <c r="H37" s="35" t="s">
        <v>141</v>
      </c>
      <c r="I37" s="487"/>
      <c r="J37" s="487"/>
      <c r="K37" s="91" t="s">
        <v>57</v>
      </c>
      <c r="L37" s="65" t="s">
        <v>63</v>
      </c>
      <c r="M37" s="313"/>
      <c r="N37" s="314"/>
      <c r="O37" s="314"/>
      <c r="P37" s="314"/>
      <c r="Q37" s="314"/>
      <c r="R37" s="314"/>
      <c r="S37" s="314"/>
      <c r="T37" s="314"/>
      <c r="U37" s="315"/>
      <c r="V37" s="53"/>
      <c r="W37" s="53"/>
      <c r="X37" s="53"/>
    </row>
    <row r="38" spans="1:36" ht="17.45" customHeight="1" x14ac:dyDescent="0.2">
      <c r="A38" s="262" t="s">
        <v>135</v>
      </c>
      <c r="B38" s="263"/>
      <c r="C38" s="263"/>
      <c r="D38" s="263"/>
      <c r="E38" s="263"/>
      <c r="F38" s="263"/>
      <c r="G38" s="263"/>
      <c r="H38" s="263"/>
      <c r="I38" s="263"/>
      <c r="J38" s="264"/>
      <c r="K38" s="92">
        <f>IF(V4&gt;0,0,IF(I37&gt;0,+Y6,0))</f>
        <v>0</v>
      </c>
      <c r="L38" s="93">
        <f>IF(K38=1,(I37/2),0)</f>
        <v>0</v>
      </c>
      <c r="M38" s="14"/>
      <c r="N38" s="52">
        <f>IF(K38&gt;0,(+I37*V38)*M38,0)</f>
        <v>0</v>
      </c>
      <c r="O38" s="14"/>
      <c r="P38" s="306">
        <f>IF(K38&gt;0,(+I37*W38)*O38,0)</f>
        <v>0</v>
      </c>
      <c r="Q38" s="307"/>
      <c r="R38" s="45"/>
      <c r="S38" s="48">
        <f>IF(K38&gt;0,(+I37*X38)*R38,0)</f>
        <v>0</v>
      </c>
      <c r="T38" s="11">
        <f>ROUND(IF(((K38*L38)-N38-P38-S38)&lt;0,0,((K38*L38)-N38-P38-S38)),0)</f>
        <v>0</v>
      </c>
      <c r="U38" s="94"/>
      <c r="V38" s="53">
        <v>0.2</v>
      </c>
      <c r="W38" s="53">
        <v>0.3</v>
      </c>
      <c r="X38" s="53">
        <v>0.5</v>
      </c>
    </row>
    <row r="39" spans="1:36" ht="15.95" customHeight="1" x14ac:dyDescent="0.2">
      <c r="A39" s="337" t="s">
        <v>108</v>
      </c>
      <c r="B39" s="338"/>
      <c r="C39" s="338"/>
      <c r="D39" s="338"/>
      <c r="E39" s="338"/>
      <c r="F39" s="338"/>
      <c r="G39" s="338"/>
      <c r="H39" s="338"/>
      <c r="I39" s="338"/>
      <c r="J39" s="339"/>
      <c r="K39" s="95">
        <f>IF(V4&gt;0,0,IF(I37&gt;0,+Z6,0))</f>
        <v>0</v>
      </c>
      <c r="L39" s="96">
        <f>IF(K39=1,I37,0)</f>
        <v>0</v>
      </c>
      <c r="M39" s="66"/>
      <c r="N39" s="67">
        <f>IF(K39&gt;0,(+I37*V39)*M39,0)</f>
        <v>0</v>
      </c>
      <c r="O39" s="66"/>
      <c r="P39" s="340">
        <f>IF(K39&gt;0,(+I37*W39)*O39,0)</f>
        <v>0</v>
      </c>
      <c r="Q39" s="341"/>
      <c r="R39" s="68"/>
      <c r="S39" s="69">
        <f>IF(K39&gt;0,(+I37*X39)*R39,0)</f>
        <v>0</v>
      </c>
      <c r="T39" s="70">
        <f>ROUND(IF(((K39*L39)-N39-P39-S39)&lt;0,0,((K39*L39)-N39-P39-S39)),0)</f>
        <v>0</v>
      </c>
      <c r="U39" s="97"/>
      <c r="V39" s="53">
        <v>0.2</v>
      </c>
      <c r="W39" s="53">
        <v>0.3</v>
      </c>
      <c r="X39" s="53">
        <v>0.5</v>
      </c>
    </row>
    <row r="40" spans="1:36" ht="14.45" customHeight="1" x14ac:dyDescent="0.2">
      <c r="A40" s="342" t="s">
        <v>138</v>
      </c>
      <c r="B40" s="343"/>
      <c r="C40" s="343"/>
      <c r="D40" s="343"/>
      <c r="E40" s="343"/>
      <c r="F40" s="343"/>
      <c r="G40" s="343"/>
      <c r="H40" s="343"/>
      <c r="I40" s="343"/>
      <c r="J40" s="343"/>
      <c r="K40" s="343"/>
      <c r="L40" s="343"/>
      <c r="M40" s="343"/>
      <c r="N40" s="343"/>
      <c r="O40" s="343"/>
      <c r="P40" s="343"/>
      <c r="Q40" s="343"/>
      <c r="R40" s="343"/>
      <c r="S40" s="343"/>
      <c r="T40" s="343"/>
      <c r="U40" s="344"/>
    </row>
    <row r="41" spans="1:36" ht="13.7" customHeight="1" x14ac:dyDescent="0.2">
      <c r="A41" s="345" t="s">
        <v>139</v>
      </c>
      <c r="B41" s="235"/>
      <c r="C41" s="235"/>
      <c r="D41" s="235"/>
      <c r="E41" s="235"/>
      <c r="F41" s="235"/>
      <c r="G41" s="235"/>
      <c r="H41" s="235"/>
      <c r="I41" s="235"/>
      <c r="J41" s="235"/>
      <c r="K41" s="235"/>
      <c r="L41" s="235"/>
      <c r="M41" s="235"/>
      <c r="N41" s="235"/>
      <c r="O41" s="235"/>
      <c r="P41" s="235"/>
      <c r="Q41" s="235"/>
      <c r="R41" s="235"/>
      <c r="S41" s="235"/>
      <c r="T41" s="235"/>
      <c r="U41" s="346"/>
    </row>
    <row r="42" spans="1:36" ht="14.45" customHeight="1" x14ac:dyDescent="0.2">
      <c r="A42" s="324" t="s">
        <v>140</v>
      </c>
      <c r="B42" s="325"/>
      <c r="C42" s="325"/>
      <c r="D42" s="325"/>
      <c r="E42" s="325"/>
      <c r="F42" s="325"/>
      <c r="G42" s="325"/>
      <c r="H42" s="325"/>
      <c r="I42" s="325"/>
      <c r="J42" s="325"/>
      <c r="K42" s="325"/>
      <c r="L42" s="325"/>
      <c r="M42" s="325"/>
      <c r="N42" s="325"/>
      <c r="O42" s="325"/>
      <c r="P42" s="325"/>
      <c r="Q42" s="325"/>
      <c r="R42" s="325"/>
      <c r="S42" s="325"/>
      <c r="T42" s="325"/>
      <c r="U42" s="326"/>
    </row>
    <row r="43" spans="1:36" s="76" customFormat="1" ht="14.45" customHeight="1" x14ac:dyDescent="0.2">
      <c r="A43" s="74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</row>
    <row r="44" spans="1:36" ht="16.7" customHeight="1" x14ac:dyDescent="0.2">
      <c r="A44" s="327" t="s">
        <v>84</v>
      </c>
      <c r="B44" s="328"/>
      <c r="C44" s="328"/>
      <c r="D44" s="328"/>
      <c r="E44" s="328"/>
      <c r="F44" s="328"/>
      <c r="G44" s="328"/>
      <c r="H44" s="328"/>
      <c r="I44" s="328"/>
      <c r="J44" s="328"/>
      <c r="K44" s="328"/>
      <c r="L44" s="328"/>
      <c r="M44" s="328"/>
      <c r="N44" s="328"/>
      <c r="O44" s="328"/>
      <c r="P44" s="328"/>
      <c r="Q44" s="328"/>
      <c r="R44" s="328"/>
      <c r="S44" s="328"/>
      <c r="T44" s="328"/>
      <c r="U44" s="329"/>
    </row>
    <row r="45" spans="1:36" ht="15.95" customHeight="1" x14ac:dyDescent="0.2">
      <c r="A45" s="236" t="s">
        <v>29</v>
      </c>
      <c r="B45" s="235"/>
      <c r="C45" s="235"/>
      <c r="D45" s="235"/>
      <c r="E45" s="235"/>
      <c r="F45" s="235"/>
      <c r="G45" s="235"/>
      <c r="H45" s="235"/>
      <c r="I45" s="235"/>
      <c r="J45" s="235"/>
      <c r="K45" s="235"/>
      <c r="L45" s="330"/>
      <c r="M45" s="331" t="s">
        <v>50</v>
      </c>
      <c r="N45" s="332"/>
      <c r="O45" s="332"/>
      <c r="P45" s="332"/>
      <c r="Q45" s="332"/>
      <c r="R45" s="77"/>
      <c r="S45" s="78" t="s">
        <v>51</v>
      </c>
      <c r="T45" s="72" t="s">
        <v>20</v>
      </c>
      <c r="U45" s="72" t="s">
        <v>5</v>
      </c>
    </row>
    <row r="46" spans="1:36" ht="15.2" customHeight="1" x14ac:dyDescent="0.2">
      <c r="A46" s="333" t="s">
        <v>15</v>
      </c>
      <c r="B46" s="220"/>
      <c r="C46" s="220"/>
      <c r="D46" s="220"/>
      <c r="E46" s="220"/>
      <c r="F46" s="220"/>
      <c r="G46" s="220"/>
      <c r="H46" s="220"/>
      <c r="I46" s="220"/>
      <c r="J46" s="220"/>
      <c r="K46" s="220"/>
      <c r="L46" s="334"/>
      <c r="M46" s="335" t="s">
        <v>16</v>
      </c>
      <c r="N46" s="325"/>
      <c r="O46" s="40" t="s">
        <v>2</v>
      </c>
      <c r="P46" s="336" t="s">
        <v>11</v>
      </c>
      <c r="Q46" s="325"/>
      <c r="R46" s="41"/>
      <c r="S46" s="37" t="s">
        <v>42</v>
      </c>
      <c r="T46" s="17" t="s">
        <v>75</v>
      </c>
      <c r="U46" s="17" t="s">
        <v>54</v>
      </c>
    </row>
    <row r="47" spans="1:36" ht="16.7" customHeight="1" x14ac:dyDescent="0.2">
      <c r="A47" s="347"/>
      <c r="B47" s="348"/>
      <c r="C47" s="348"/>
      <c r="D47" s="348"/>
      <c r="E47" s="348"/>
      <c r="F47" s="348"/>
      <c r="G47" s="348"/>
      <c r="H47" s="348"/>
      <c r="I47" s="348"/>
      <c r="J47" s="348"/>
      <c r="K47" s="348"/>
      <c r="L47" s="348"/>
      <c r="M47" s="353"/>
      <c r="N47" s="354"/>
      <c r="O47" s="38" t="s">
        <v>2</v>
      </c>
      <c r="P47" s="355"/>
      <c r="Q47" s="355"/>
      <c r="R47" s="356"/>
      <c r="S47" s="3"/>
      <c r="T47" s="24"/>
      <c r="U47" s="3"/>
    </row>
    <row r="48" spans="1:36" ht="16.7" customHeight="1" x14ac:dyDescent="0.2">
      <c r="A48" s="347"/>
      <c r="B48" s="348"/>
      <c r="C48" s="348"/>
      <c r="D48" s="348"/>
      <c r="E48" s="348"/>
      <c r="F48" s="348"/>
      <c r="G48" s="348"/>
      <c r="H48" s="348"/>
      <c r="I48" s="348"/>
      <c r="J48" s="348"/>
      <c r="K48" s="348"/>
      <c r="L48" s="348"/>
      <c r="M48" s="349"/>
      <c r="N48" s="350"/>
      <c r="O48" s="7" t="s">
        <v>2</v>
      </c>
      <c r="P48" s="351"/>
      <c r="Q48" s="351"/>
      <c r="R48" s="352"/>
      <c r="S48" s="3"/>
      <c r="T48" s="24"/>
      <c r="U48" s="3"/>
    </row>
    <row r="49" spans="1:26" ht="16.7" customHeight="1" x14ac:dyDescent="0.2">
      <c r="A49" s="347"/>
      <c r="B49" s="348"/>
      <c r="C49" s="348"/>
      <c r="D49" s="348"/>
      <c r="E49" s="348"/>
      <c r="F49" s="348"/>
      <c r="G49" s="348"/>
      <c r="H49" s="348"/>
      <c r="I49" s="348"/>
      <c r="J49" s="348"/>
      <c r="K49" s="348"/>
      <c r="L49" s="348"/>
      <c r="M49" s="349"/>
      <c r="N49" s="350"/>
      <c r="O49" s="7" t="s">
        <v>2</v>
      </c>
      <c r="P49" s="351"/>
      <c r="Q49" s="351"/>
      <c r="R49" s="352"/>
      <c r="S49" s="3"/>
      <c r="T49" s="24"/>
      <c r="U49" s="3"/>
    </row>
    <row r="50" spans="1:26" ht="16.7" customHeight="1" x14ac:dyDescent="0.2">
      <c r="A50" s="347"/>
      <c r="B50" s="348"/>
      <c r="C50" s="348"/>
      <c r="D50" s="348"/>
      <c r="E50" s="348"/>
      <c r="F50" s="348"/>
      <c r="G50" s="348"/>
      <c r="H50" s="348"/>
      <c r="I50" s="348"/>
      <c r="J50" s="348"/>
      <c r="K50" s="348"/>
      <c r="L50" s="348"/>
      <c r="M50" s="349"/>
      <c r="N50" s="350"/>
      <c r="O50" s="7" t="s">
        <v>2</v>
      </c>
      <c r="P50" s="351"/>
      <c r="Q50" s="351"/>
      <c r="R50" s="352"/>
      <c r="S50" s="3"/>
      <c r="T50" s="24"/>
      <c r="U50" s="3"/>
    </row>
    <row r="51" spans="1:26" ht="10.7" customHeight="1" x14ac:dyDescent="0.2">
      <c r="A51" s="255"/>
      <c r="B51" s="256"/>
      <c r="C51" s="256"/>
      <c r="D51" s="256"/>
      <c r="E51" s="256"/>
      <c r="F51" s="256"/>
      <c r="G51" s="256"/>
      <c r="H51" s="256"/>
      <c r="I51" s="256"/>
      <c r="J51" s="256"/>
      <c r="K51" s="256"/>
      <c r="L51" s="256"/>
      <c r="M51" s="256"/>
      <c r="N51" s="256"/>
      <c r="O51" s="256"/>
      <c r="P51" s="256"/>
      <c r="Q51" s="256"/>
      <c r="R51" s="256"/>
      <c r="S51" s="256"/>
      <c r="T51" s="256"/>
      <c r="U51" s="256"/>
    </row>
    <row r="52" spans="1:26" ht="15.95" customHeight="1" x14ac:dyDescent="0.2">
      <c r="A52" s="316" t="s">
        <v>49</v>
      </c>
      <c r="B52" s="317"/>
      <c r="C52" s="317"/>
      <c r="D52" s="317"/>
      <c r="E52" s="317"/>
      <c r="F52" s="317"/>
      <c r="G52" s="317"/>
      <c r="H52" s="317"/>
      <c r="I52" s="317"/>
      <c r="J52" s="317"/>
      <c r="K52" s="35" t="s">
        <v>113</v>
      </c>
      <c r="L52" s="8"/>
      <c r="M52" s="323" t="s">
        <v>81</v>
      </c>
      <c r="N52" s="260"/>
      <c r="O52" s="260"/>
      <c r="P52" s="260"/>
      <c r="Q52" s="260"/>
      <c r="R52" s="260"/>
      <c r="S52" s="260"/>
      <c r="T52" s="18" t="s">
        <v>0</v>
      </c>
      <c r="U52" s="18" t="s">
        <v>7</v>
      </c>
    </row>
    <row r="53" spans="1:26" ht="16.7" customHeight="1" x14ac:dyDescent="0.2">
      <c r="A53" s="181" t="s">
        <v>150</v>
      </c>
      <c r="B53" s="321"/>
      <c r="C53" s="321"/>
      <c r="D53" s="321"/>
      <c r="E53" s="321"/>
      <c r="F53" s="321"/>
      <c r="G53" s="321"/>
      <c r="H53" s="321"/>
      <c r="I53" s="321"/>
      <c r="J53" s="182"/>
      <c r="K53" s="34">
        <f>+V4</f>
        <v>0</v>
      </c>
      <c r="L53" s="17" t="s">
        <v>80</v>
      </c>
      <c r="M53" s="323" t="s">
        <v>48</v>
      </c>
      <c r="N53" s="260"/>
      <c r="O53" s="323" t="s">
        <v>32</v>
      </c>
      <c r="P53" s="260"/>
      <c r="Q53" s="260"/>
      <c r="R53" s="261" t="s">
        <v>35</v>
      </c>
      <c r="S53" s="259"/>
      <c r="T53" s="17"/>
      <c r="U53" s="17"/>
    </row>
    <row r="54" spans="1:26" ht="15.95" customHeight="1" x14ac:dyDescent="0.2">
      <c r="A54" s="292" t="s">
        <v>142</v>
      </c>
      <c r="B54" s="293"/>
      <c r="C54" s="293"/>
      <c r="D54" s="293"/>
      <c r="E54" s="293"/>
      <c r="F54" s="293"/>
      <c r="G54" s="293"/>
      <c r="H54" s="293"/>
      <c r="I54" s="293"/>
      <c r="J54" s="294"/>
      <c r="K54" s="14"/>
      <c r="L54" s="46">
        <v>754</v>
      </c>
      <c r="M54" s="14"/>
      <c r="N54" s="52">
        <f>IF(M54&gt;0,(+L54*V54)*M54,0)</f>
        <v>0</v>
      </c>
      <c r="O54" s="14"/>
      <c r="P54" s="306">
        <f>IF(O54&gt;0,(+L54*W54)*O54,0)</f>
        <v>0</v>
      </c>
      <c r="Q54" s="307"/>
      <c r="R54" s="45"/>
      <c r="S54" s="48">
        <f>IF(K54&gt;0,(+L54*X54)*R54,0)</f>
        <v>0</v>
      </c>
      <c r="T54" s="11">
        <f>ROUND((K54*L54)-N54-P54-S54,0)</f>
        <v>0</v>
      </c>
      <c r="U54" s="3"/>
      <c r="V54" s="53">
        <v>0.2</v>
      </c>
      <c r="W54" s="53">
        <v>0.3</v>
      </c>
      <c r="X54" s="53">
        <v>0.5</v>
      </c>
    </row>
    <row r="55" spans="1:26" ht="17.45" customHeight="1" x14ac:dyDescent="0.2">
      <c r="A55" s="292" t="s">
        <v>143</v>
      </c>
      <c r="B55" s="293"/>
      <c r="C55" s="293"/>
      <c r="D55" s="293"/>
      <c r="E55" s="293"/>
      <c r="F55" s="293"/>
      <c r="G55" s="293"/>
      <c r="H55" s="293"/>
      <c r="I55" s="293"/>
      <c r="J55" s="294"/>
      <c r="K55" s="14"/>
      <c r="L55" s="46">
        <v>754</v>
      </c>
      <c r="M55" s="14"/>
      <c r="N55" s="52">
        <f t="shared" ref="N55:N56" si="0">IF(M55&gt;0,(+L55*V55)*M55,0)</f>
        <v>0</v>
      </c>
      <c r="O55" s="14"/>
      <c r="P55" s="306">
        <f t="shared" ref="P55:P56" si="1">IF(O55&gt;0,(+L55*W55)*O55,0)</f>
        <v>0</v>
      </c>
      <c r="Q55" s="307"/>
      <c r="R55" s="45"/>
      <c r="S55" s="48">
        <f t="shared" ref="S55:S56" si="2">IF(K55&gt;0,(+L55*X55)*R55,0)</f>
        <v>0</v>
      </c>
      <c r="T55" s="11">
        <f t="shared" ref="T55:T61" si="3">ROUND((K55*L55)-N55-P55-S55,0)</f>
        <v>0</v>
      </c>
      <c r="U55" s="3"/>
      <c r="V55" s="53">
        <v>0.2</v>
      </c>
      <c r="W55" s="53">
        <v>0.3</v>
      </c>
      <c r="X55" s="53">
        <v>0.5</v>
      </c>
    </row>
    <row r="56" spans="1:26" ht="17.45" customHeight="1" x14ac:dyDescent="0.2">
      <c r="A56" s="292" t="s">
        <v>144</v>
      </c>
      <c r="B56" s="293"/>
      <c r="C56" s="293"/>
      <c r="D56" s="309"/>
      <c r="E56" s="309"/>
      <c r="F56" s="309"/>
      <c r="G56" s="309"/>
      <c r="H56" s="309"/>
      <c r="I56" s="309"/>
      <c r="J56" s="357"/>
      <c r="K56" s="14"/>
      <c r="L56" s="81">
        <v>754</v>
      </c>
      <c r="M56" s="14"/>
      <c r="N56" s="52">
        <f t="shared" si="0"/>
        <v>0</v>
      </c>
      <c r="O56" s="14"/>
      <c r="P56" s="306">
        <f t="shared" si="1"/>
        <v>0</v>
      </c>
      <c r="Q56" s="307"/>
      <c r="R56" s="45"/>
      <c r="S56" s="48">
        <f t="shared" si="2"/>
        <v>0</v>
      </c>
      <c r="T56" s="11">
        <f t="shared" si="3"/>
        <v>0</v>
      </c>
      <c r="U56" s="3"/>
      <c r="V56" s="53">
        <v>0.2</v>
      </c>
      <c r="W56" s="53">
        <v>0.3</v>
      </c>
      <c r="X56" s="53">
        <v>0.5</v>
      </c>
    </row>
    <row r="57" spans="1:26" ht="15.95" customHeight="1" x14ac:dyDescent="0.2">
      <c r="A57" s="358" t="s">
        <v>148</v>
      </c>
      <c r="B57" s="359"/>
      <c r="C57" s="359"/>
      <c r="D57" s="360" t="str">
        <f>IF(Y5=1,"6-12 timer",IF(Z5=1,"over 12 timer","under 6 timer"))</f>
        <v>under 6 timer</v>
      </c>
      <c r="E57" s="361"/>
      <c r="F57" s="361"/>
      <c r="G57" s="361"/>
      <c r="H57" s="361"/>
      <c r="I57" s="361"/>
      <c r="J57" s="362"/>
      <c r="K57" s="98">
        <f>IF(K53=0,0,IF(AND(I59&lt;=0,I60&lt;=0,I61&lt;=0),IF(Y5=1,1,IF(Z5=1,1,0)),0))</f>
        <v>0</v>
      </c>
      <c r="L57" s="99">
        <f>IF(K57=1,IF(Y5=1,297,552),0)</f>
        <v>0</v>
      </c>
      <c r="M57" s="66"/>
      <c r="N57" s="67">
        <f>IF(M57&gt;0,(+W3*V57)*M57,0)</f>
        <v>0</v>
      </c>
      <c r="O57" s="66"/>
      <c r="P57" s="340">
        <f>IF(O57&gt;0,(+W3*W57)*O57,0)</f>
        <v>0</v>
      </c>
      <c r="Q57" s="341"/>
      <c r="R57" s="68"/>
      <c r="S57" s="69">
        <f>IF(K57&gt;0,(+W3*X57)*R57,0)</f>
        <v>0</v>
      </c>
      <c r="T57" s="11">
        <f>ROUND((IF((K57*L57)-N57-P57-S57&lt;0,0,(K57*L57)-N57-P57-S57)),0)</f>
        <v>0</v>
      </c>
      <c r="U57" s="71"/>
      <c r="V57" s="53">
        <v>0.2</v>
      </c>
      <c r="W57" s="53">
        <v>0.3</v>
      </c>
      <c r="X57" s="53">
        <v>0.5</v>
      </c>
      <c r="Z57" s="115"/>
    </row>
    <row r="58" spans="1:26" ht="15.95" customHeight="1" x14ac:dyDescent="0.2">
      <c r="A58" s="363" t="s">
        <v>151</v>
      </c>
      <c r="B58" s="364"/>
      <c r="C58" s="364"/>
      <c r="D58" s="364"/>
      <c r="E58" s="364"/>
      <c r="F58" s="364"/>
      <c r="G58" s="364"/>
      <c r="H58" s="364"/>
      <c r="I58" s="364"/>
      <c r="J58" s="364"/>
      <c r="K58" s="364"/>
      <c r="L58" s="364"/>
      <c r="M58" s="364"/>
      <c r="N58" s="364"/>
      <c r="O58" s="364"/>
      <c r="P58" s="364"/>
      <c r="Q58" s="364"/>
      <c r="R58" s="364"/>
      <c r="S58" s="364"/>
      <c r="T58" s="364"/>
      <c r="U58" s="365"/>
      <c r="V58" s="53"/>
      <c r="W58" s="53"/>
      <c r="X58" s="53"/>
      <c r="Z58" s="115"/>
    </row>
    <row r="59" spans="1:26" ht="15.95" customHeight="1" x14ac:dyDescent="0.2">
      <c r="A59" s="333" t="s">
        <v>145</v>
      </c>
      <c r="B59" s="366"/>
      <c r="C59" s="366"/>
      <c r="D59" s="367" t="s">
        <v>8</v>
      </c>
      <c r="E59" s="368"/>
      <c r="F59" s="369"/>
      <c r="G59" s="370"/>
      <c r="H59" s="100" t="s">
        <v>154</v>
      </c>
      <c r="I59" s="371"/>
      <c r="J59" s="372"/>
      <c r="K59" s="82"/>
      <c r="L59" s="101">
        <f>+I59</f>
        <v>0</v>
      </c>
      <c r="M59" s="82"/>
      <c r="N59" s="83">
        <f>IF(K59&gt;0,(+L59*V59)*M59,0)</f>
        <v>0</v>
      </c>
      <c r="O59" s="82"/>
      <c r="P59" s="373">
        <f>IF(K59&gt;0,(+L59*W59)*O59,0)</f>
        <v>0</v>
      </c>
      <c r="Q59" s="374"/>
      <c r="R59" s="84"/>
      <c r="S59" s="85">
        <f>IF(K59&gt;0,(+L59*X59)*R59,0)</f>
        <v>0</v>
      </c>
      <c r="T59" s="11">
        <f t="shared" si="3"/>
        <v>0</v>
      </c>
      <c r="U59" s="86"/>
      <c r="V59" s="53">
        <v>0.2</v>
      </c>
      <c r="W59" s="53">
        <v>0.3</v>
      </c>
      <c r="X59" s="53">
        <v>0.5</v>
      </c>
    </row>
    <row r="60" spans="1:26" ht="17.45" customHeight="1" x14ac:dyDescent="0.2">
      <c r="A60" s="269" t="s">
        <v>146</v>
      </c>
      <c r="B60" s="202"/>
      <c r="C60" s="202"/>
      <c r="D60" s="375" t="s">
        <v>8</v>
      </c>
      <c r="E60" s="376"/>
      <c r="F60" s="377"/>
      <c r="G60" s="378"/>
      <c r="H60" s="100" t="s">
        <v>154</v>
      </c>
      <c r="I60" s="379"/>
      <c r="J60" s="380"/>
      <c r="K60" s="14"/>
      <c r="L60" s="81">
        <f>+I60</f>
        <v>0</v>
      </c>
      <c r="M60" s="14"/>
      <c r="N60" s="52">
        <f>IF(K60&gt;0,(+L60*V60)*M60,0)</f>
        <v>0</v>
      </c>
      <c r="O60" s="14"/>
      <c r="P60" s="306">
        <f>IF(K60&gt;0,(+L60*W60)*O60,0)</f>
        <v>0</v>
      </c>
      <c r="Q60" s="307"/>
      <c r="R60" s="45"/>
      <c r="S60" s="48">
        <f t="shared" ref="S60:S61" si="4">IF(K60&gt;0,(+L60*X60)*R60,0)</f>
        <v>0</v>
      </c>
      <c r="T60" s="11">
        <f t="shared" si="3"/>
        <v>0</v>
      </c>
      <c r="U60" s="3"/>
      <c r="V60" s="53">
        <v>0.2</v>
      </c>
      <c r="W60" s="53">
        <v>0.3</v>
      </c>
      <c r="X60" s="53">
        <v>0.5</v>
      </c>
    </row>
    <row r="61" spans="1:26" ht="17.45" customHeight="1" x14ac:dyDescent="0.2">
      <c r="A61" s="269" t="s">
        <v>147</v>
      </c>
      <c r="B61" s="202"/>
      <c r="C61" s="202"/>
      <c r="D61" s="375" t="s">
        <v>8</v>
      </c>
      <c r="E61" s="376"/>
      <c r="F61" s="377"/>
      <c r="G61" s="378"/>
      <c r="H61" s="100" t="s">
        <v>154</v>
      </c>
      <c r="I61" s="379"/>
      <c r="J61" s="380"/>
      <c r="K61" s="14"/>
      <c r="L61" s="81">
        <f>+I61</f>
        <v>0</v>
      </c>
      <c r="M61" s="14"/>
      <c r="N61" s="52">
        <f>IF(K61&gt;0,(+L61*V61)*M61,0)</f>
        <v>0</v>
      </c>
      <c r="O61" s="14"/>
      <c r="P61" s="306">
        <f>IF(K61&gt;0,(+L61*W61)*O61,0)</f>
        <v>0</v>
      </c>
      <c r="Q61" s="307"/>
      <c r="R61" s="45"/>
      <c r="S61" s="48">
        <f t="shared" si="4"/>
        <v>0</v>
      </c>
      <c r="T61" s="11">
        <f t="shared" si="3"/>
        <v>0</v>
      </c>
      <c r="U61" s="3"/>
      <c r="V61" s="53">
        <v>0.2</v>
      </c>
      <c r="W61" s="53">
        <v>0.3</v>
      </c>
      <c r="X61" s="53">
        <v>0.5</v>
      </c>
    </row>
    <row r="62" spans="1:26" ht="15.95" customHeight="1" x14ac:dyDescent="0.2">
      <c r="A62" s="388" t="s">
        <v>149</v>
      </c>
      <c r="B62" s="389"/>
      <c r="C62" s="389"/>
      <c r="D62" s="390" t="str">
        <f>IF(Y5=1,"6-12 timer",IF(Z5=1,"f.o.m. 12 timer","under 6 timer"))</f>
        <v>under 6 timer</v>
      </c>
      <c r="E62" s="391"/>
      <c r="F62" s="391"/>
      <c r="G62" s="391"/>
      <c r="H62" s="100" t="s">
        <v>154</v>
      </c>
      <c r="I62" s="392">
        <f>IF(I59&gt;0,I59,IF(I60&gt;0,I60,IF(I61&gt;0,I61,0)))</f>
        <v>0</v>
      </c>
      <c r="J62" s="393"/>
      <c r="K62" s="79">
        <f>IF(OR(I59&gt;0,I60&gt;0,I61&gt;0),IF(Y5=1,1,IF(Z5=1,1,0)),0)</f>
        <v>0</v>
      </c>
      <c r="L62" s="80">
        <f>IF(K62=1,IF(Y5=1,(I62/2),IF(Z5=1,I62)),0)</f>
        <v>0</v>
      </c>
      <c r="M62" s="66"/>
      <c r="N62" s="67">
        <f>IF(K62&gt;0,(+I62*V62)*M62,0)</f>
        <v>0</v>
      </c>
      <c r="O62" s="66"/>
      <c r="P62" s="340">
        <f>IF(K62&gt;0,(+I62*W62)*O62,0)</f>
        <v>0</v>
      </c>
      <c r="Q62" s="341"/>
      <c r="R62" s="68"/>
      <c r="S62" s="69">
        <f>IF(K62&gt;0,(+I62*X62)*R62,0)</f>
        <v>0</v>
      </c>
      <c r="T62" s="11">
        <f>ROUND((IF((K62*L62)-N62-P62-S62&lt;0,0,(K62*L62)-N62-P62-S62)),0)</f>
        <v>0</v>
      </c>
      <c r="U62" s="71"/>
      <c r="V62" s="53">
        <v>0.2</v>
      </c>
      <c r="W62" s="53">
        <v>0.3</v>
      </c>
      <c r="X62" s="53">
        <v>0.5</v>
      </c>
    </row>
    <row r="63" spans="1:26" ht="14.45" customHeight="1" x14ac:dyDescent="0.2">
      <c r="A63" s="342" t="s">
        <v>123</v>
      </c>
      <c r="B63" s="343"/>
      <c r="C63" s="343"/>
      <c r="D63" s="343"/>
      <c r="E63" s="343"/>
      <c r="F63" s="343"/>
      <c r="G63" s="343"/>
      <c r="H63" s="343"/>
      <c r="I63" s="343"/>
      <c r="J63" s="343"/>
      <c r="K63" s="343"/>
      <c r="L63" s="343"/>
      <c r="M63" s="343"/>
      <c r="N63" s="343"/>
      <c r="O63" s="343"/>
      <c r="P63" s="343"/>
      <c r="Q63" s="343"/>
      <c r="R63" s="343"/>
      <c r="S63" s="343"/>
      <c r="T63" s="343"/>
      <c r="U63" s="344"/>
    </row>
    <row r="64" spans="1:26" ht="13.7" customHeight="1" x14ac:dyDescent="0.2">
      <c r="A64" s="345" t="s">
        <v>152</v>
      </c>
      <c r="B64" s="394"/>
      <c r="C64" s="394"/>
      <c r="D64" s="394"/>
      <c r="E64" s="394"/>
      <c r="F64" s="394"/>
      <c r="G64" s="394"/>
      <c r="H64" s="394"/>
      <c r="I64" s="394"/>
      <c r="J64" s="394"/>
      <c r="K64" s="394"/>
      <c r="L64" s="394"/>
      <c r="M64" s="394"/>
      <c r="N64" s="394"/>
      <c r="O64" s="394"/>
      <c r="P64" s="394"/>
      <c r="Q64" s="394"/>
      <c r="R64" s="394"/>
      <c r="S64" s="394"/>
      <c r="T64" s="394"/>
      <c r="U64" s="395"/>
    </row>
    <row r="65" spans="1:21" ht="13.7" customHeight="1" x14ac:dyDescent="0.2">
      <c r="A65" s="381" t="s">
        <v>155</v>
      </c>
      <c r="B65" s="382"/>
      <c r="C65" s="382"/>
      <c r="D65" s="382"/>
      <c r="E65" s="382"/>
      <c r="F65" s="382"/>
      <c r="G65" s="382"/>
      <c r="H65" s="382"/>
      <c r="I65" s="382"/>
      <c r="J65" s="382"/>
      <c r="K65" s="382"/>
      <c r="L65" s="382"/>
      <c r="M65" s="382"/>
      <c r="N65" s="382"/>
      <c r="O65" s="382"/>
      <c r="P65" s="382"/>
      <c r="Q65" s="382"/>
      <c r="R65" s="382"/>
      <c r="S65" s="382"/>
      <c r="T65" s="382"/>
      <c r="U65" s="383"/>
    </row>
    <row r="66" spans="1:21" ht="14.45" customHeight="1" x14ac:dyDescent="0.2">
      <c r="A66" s="290"/>
      <c r="B66" s="291"/>
      <c r="C66" s="291"/>
      <c r="D66" s="291"/>
      <c r="E66" s="291"/>
      <c r="F66" s="291"/>
      <c r="G66" s="291"/>
      <c r="H66" s="291"/>
      <c r="I66" s="291"/>
      <c r="J66" s="291"/>
      <c r="K66" s="291"/>
      <c r="L66" s="291"/>
      <c r="M66" s="291"/>
      <c r="N66" s="291"/>
      <c r="O66" s="291"/>
      <c r="P66" s="291"/>
      <c r="Q66" s="291"/>
      <c r="R66" s="291"/>
      <c r="S66" s="291"/>
      <c r="T66" s="291"/>
      <c r="U66" s="291"/>
    </row>
    <row r="67" spans="1:21" ht="17.25" customHeight="1" x14ac:dyDescent="0.2">
      <c r="A67" s="316" t="s">
        <v>3</v>
      </c>
      <c r="B67" s="316"/>
      <c r="C67" s="316"/>
      <c r="D67" s="316"/>
      <c r="E67" s="316"/>
      <c r="F67" s="316"/>
      <c r="G67" s="316"/>
      <c r="H67" s="316"/>
      <c r="I67" s="316"/>
      <c r="J67" s="316"/>
      <c r="K67" s="316"/>
      <c r="L67" s="316"/>
      <c r="M67" s="316"/>
      <c r="N67" s="316"/>
      <c r="O67" s="259" t="s">
        <v>57</v>
      </c>
      <c r="P67" s="260"/>
      <c r="Q67" s="260"/>
      <c r="R67" s="261" t="s">
        <v>63</v>
      </c>
      <c r="S67" s="259"/>
      <c r="T67" s="23" t="s">
        <v>0</v>
      </c>
      <c r="U67" s="23" t="s">
        <v>7</v>
      </c>
    </row>
    <row r="68" spans="1:21" ht="16.7" customHeight="1" x14ac:dyDescent="0.2">
      <c r="A68" s="384" t="s">
        <v>105</v>
      </c>
      <c r="B68" s="384"/>
      <c r="C68" s="384"/>
      <c r="D68" s="384"/>
      <c r="E68" s="384"/>
      <c r="F68" s="384"/>
      <c r="G68" s="384"/>
      <c r="H68" s="384"/>
      <c r="I68" s="384"/>
      <c r="J68" s="384"/>
      <c r="K68" s="384"/>
      <c r="L68" s="384"/>
      <c r="M68" s="384"/>
      <c r="N68" s="384"/>
      <c r="O68" s="461"/>
      <c r="P68" s="348"/>
      <c r="Q68" s="348"/>
      <c r="R68" s="386">
        <v>430</v>
      </c>
      <c r="S68" s="387"/>
      <c r="T68" s="11">
        <f>+O68*R68</f>
        <v>0</v>
      </c>
      <c r="U68" s="3"/>
    </row>
    <row r="69" spans="1:21" ht="16.7" customHeight="1" x14ac:dyDescent="0.2">
      <c r="A69" s="400"/>
      <c r="B69" s="291"/>
      <c r="C69" s="291"/>
      <c r="D69" s="291"/>
      <c r="E69" s="291"/>
      <c r="F69" s="291"/>
      <c r="G69" s="291"/>
      <c r="H69" s="291"/>
      <c r="I69" s="291"/>
      <c r="J69" s="291"/>
      <c r="K69" s="291"/>
      <c r="L69" s="291"/>
      <c r="M69" s="291"/>
      <c r="N69" s="291"/>
      <c r="O69" s="256"/>
      <c r="P69" s="256"/>
      <c r="Q69" s="256"/>
      <c r="R69" s="256"/>
      <c r="S69" s="256"/>
      <c r="T69" s="256"/>
      <c r="U69" s="256"/>
    </row>
    <row r="70" spans="1:21" ht="17.25" customHeight="1" x14ac:dyDescent="0.2">
      <c r="A70" s="316" t="s">
        <v>46</v>
      </c>
      <c r="B70" s="317"/>
      <c r="C70" s="317"/>
      <c r="D70" s="317"/>
      <c r="E70" s="317"/>
      <c r="F70" s="317"/>
      <c r="G70" s="317"/>
      <c r="H70" s="317"/>
      <c r="I70" s="317"/>
      <c r="J70" s="317"/>
      <c r="K70" s="317"/>
      <c r="L70" s="317"/>
      <c r="M70" s="317"/>
      <c r="N70" s="317"/>
      <c r="O70" s="317"/>
      <c r="P70" s="317"/>
      <c r="Q70" s="318"/>
      <c r="R70" s="401" t="s">
        <v>116</v>
      </c>
      <c r="S70" s="401"/>
      <c r="T70" s="9" t="s">
        <v>20</v>
      </c>
      <c r="U70" s="18" t="s">
        <v>5</v>
      </c>
    </row>
    <row r="71" spans="1:21" ht="15.2" customHeight="1" x14ac:dyDescent="0.2">
      <c r="A71" s="456" t="s">
        <v>70</v>
      </c>
      <c r="B71" s="457"/>
      <c r="C71" s="457"/>
      <c r="D71" s="457"/>
      <c r="E71" s="457"/>
      <c r="F71" s="457"/>
      <c r="G71" s="457"/>
      <c r="H71" s="457"/>
      <c r="I71" s="457"/>
      <c r="J71" s="457"/>
      <c r="K71" s="457"/>
      <c r="L71" s="457"/>
      <c r="M71" s="457"/>
      <c r="N71" s="457"/>
      <c r="O71" s="457"/>
      <c r="P71" s="457"/>
      <c r="Q71" s="458"/>
      <c r="R71" s="401"/>
      <c r="S71" s="401"/>
      <c r="T71" s="37" t="s">
        <v>75</v>
      </c>
      <c r="U71" s="17" t="s">
        <v>54</v>
      </c>
    </row>
    <row r="72" spans="1:21" ht="15.95" customHeight="1" x14ac:dyDescent="0.2">
      <c r="A72" s="347"/>
      <c r="B72" s="348"/>
      <c r="C72" s="348"/>
      <c r="D72" s="348"/>
      <c r="E72" s="348"/>
      <c r="F72" s="348"/>
      <c r="G72" s="348"/>
      <c r="H72" s="348"/>
      <c r="I72" s="348"/>
      <c r="J72" s="348"/>
      <c r="K72" s="348"/>
      <c r="L72" s="348"/>
      <c r="M72" s="348"/>
      <c r="N72" s="348"/>
      <c r="O72" s="348"/>
      <c r="P72" s="348"/>
      <c r="Q72" s="348"/>
      <c r="R72" s="459"/>
      <c r="S72" s="460"/>
      <c r="T72" s="24"/>
      <c r="U72" s="3"/>
    </row>
    <row r="73" spans="1:21" ht="16.7" customHeight="1" x14ac:dyDescent="0.2">
      <c r="A73" s="347"/>
      <c r="B73" s="348"/>
      <c r="C73" s="348"/>
      <c r="D73" s="348"/>
      <c r="E73" s="348"/>
      <c r="F73" s="348"/>
      <c r="G73" s="348"/>
      <c r="H73" s="348"/>
      <c r="I73" s="348"/>
      <c r="J73" s="348"/>
      <c r="K73" s="348"/>
      <c r="L73" s="348"/>
      <c r="M73" s="348"/>
      <c r="N73" s="348"/>
      <c r="O73" s="348"/>
      <c r="P73" s="348"/>
      <c r="Q73" s="348"/>
      <c r="R73" s="454"/>
      <c r="S73" s="455"/>
      <c r="T73" s="24"/>
      <c r="U73" s="3"/>
    </row>
    <row r="74" spans="1:21" ht="16.7" customHeight="1" x14ac:dyDescent="0.2">
      <c r="A74" s="347"/>
      <c r="B74" s="348"/>
      <c r="C74" s="348"/>
      <c r="D74" s="348"/>
      <c r="E74" s="348"/>
      <c r="F74" s="348"/>
      <c r="G74" s="348"/>
      <c r="H74" s="348"/>
      <c r="I74" s="348"/>
      <c r="J74" s="348"/>
      <c r="K74" s="348"/>
      <c r="L74" s="348"/>
      <c r="M74" s="348"/>
      <c r="N74" s="348"/>
      <c r="O74" s="348"/>
      <c r="P74" s="348"/>
      <c r="Q74" s="348"/>
      <c r="R74" s="454"/>
      <c r="S74" s="455"/>
      <c r="T74" s="24"/>
      <c r="U74" s="3"/>
    </row>
    <row r="75" spans="1:21" ht="16.7" customHeight="1" x14ac:dyDescent="0.2">
      <c r="A75" s="347"/>
      <c r="B75" s="348"/>
      <c r="C75" s="348"/>
      <c r="D75" s="348"/>
      <c r="E75" s="348"/>
      <c r="F75" s="348"/>
      <c r="G75" s="348"/>
      <c r="H75" s="348"/>
      <c r="I75" s="348"/>
      <c r="J75" s="348"/>
      <c r="K75" s="348"/>
      <c r="L75" s="348"/>
      <c r="M75" s="348"/>
      <c r="N75" s="348"/>
      <c r="O75" s="348"/>
      <c r="P75" s="348"/>
      <c r="Q75" s="348"/>
      <c r="R75" s="454"/>
      <c r="S75" s="455"/>
      <c r="T75" s="24"/>
      <c r="U75" s="3"/>
    </row>
    <row r="76" spans="1:21" ht="16.7" customHeight="1" x14ac:dyDescent="0.2">
      <c r="A76" s="417"/>
      <c r="B76" s="270"/>
      <c r="C76" s="270"/>
      <c r="D76" s="270"/>
      <c r="E76" s="270"/>
      <c r="F76" s="270"/>
      <c r="G76" s="270"/>
      <c r="H76" s="270"/>
      <c r="I76" s="270"/>
      <c r="J76" s="270"/>
      <c r="K76" s="270"/>
      <c r="L76" s="270"/>
      <c r="M76" s="270"/>
      <c r="N76" s="270"/>
      <c r="O76" s="270"/>
      <c r="P76" s="270"/>
      <c r="Q76" s="270"/>
      <c r="R76" s="270"/>
      <c r="S76" s="270"/>
      <c r="T76" s="270"/>
      <c r="U76" s="270"/>
    </row>
    <row r="77" spans="1:21" ht="17.25" customHeight="1" x14ac:dyDescent="0.2">
      <c r="A77" s="190" t="s">
        <v>28</v>
      </c>
      <c r="B77" s="260"/>
      <c r="C77" s="260"/>
      <c r="D77" s="260"/>
      <c r="E77" s="260"/>
      <c r="F77" s="260"/>
      <c r="G77" s="260"/>
      <c r="H77" s="260"/>
      <c r="I77" s="260"/>
      <c r="J77" s="260"/>
      <c r="K77" s="260"/>
      <c r="L77" s="260"/>
      <c r="M77" s="260"/>
      <c r="N77" s="260"/>
      <c r="O77" s="260"/>
      <c r="P77" s="260"/>
      <c r="Q77" s="260"/>
      <c r="R77" s="260"/>
      <c r="S77" s="260"/>
      <c r="T77" s="13">
        <f>+T23+T27+T28+T29+T30+T35+T36+T38+T39+T47+T48+T49+T50+T54+T55+T56+T57+T59+T60+T61+T62+T68+T72+T73+T74+T75</f>
        <v>0</v>
      </c>
      <c r="U77" s="21"/>
    </row>
    <row r="78" spans="1:21" ht="18.2" customHeight="1" x14ac:dyDescent="0.2">
      <c r="A78" s="269" t="s">
        <v>64</v>
      </c>
      <c r="B78" s="260"/>
      <c r="C78" s="260"/>
      <c r="D78" s="260"/>
      <c r="E78" s="260"/>
      <c r="F78" s="347"/>
      <c r="G78" s="348"/>
      <c r="H78" s="348"/>
      <c r="I78" s="348"/>
      <c r="J78" s="348"/>
      <c r="K78" s="348"/>
      <c r="L78" s="348"/>
      <c r="M78" s="348"/>
      <c r="N78" s="348"/>
      <c r="O78" s="348"/>
      <c r="P78" s="348"/>
      <c r="Q78" s="348"/>
      <c r="R78" s="348"/>
      <c r="S78" s="348"/>
      <c r="T78" s="24"/>
      <c r="U78" s="3"/>
    </row>
    <row r="79" spans="1:21" ht="15.95" customHeight="1" x14ac:dyDescent="0.2">
      <c r="A79" s="269" t="s">
        <v>40</v>
      </c>
      <c r="B79" s="260"/>
      <c r="C79" s="260"/>
      <c r="D79" s="260"/>
      <c r="E79" s="260"/>
      <c r="F79" s="347"/>
      <c r="G79" s="348"/>
      <c r="H79" s="348"/>
      <c r="I79" s="348"/>
      <c r="J79" s="348"/>
      <c r="K79" s="348"/>
      <c r="L79" s="348"/>
      <c r="M79" s="348"/>
      <c r="N79" s="348"/>
      <c r="O79" s="348"/>
      <c r="P79" s="348"/>
      <c r="Q79" s="348"/>
      <c r="R79" s="348"/>
      <c r="S79" s="348"/>
      <c r="T79" s="24"/>
      <c r="U79" s="3"/>
    </row>
    <row r="80" spans="1:21" ht="16.7" customHeight="1" x14ac:dyDescent="0.2">
      <c r="A80" s="413" t="s">
        <v>88</v>
      </c>
      <c r="B80" s="260"/>
      <c r="C80" s="260"/>
      <c r="D80" s="260"/>
      <c r="E80" s="260"/>
      <c r="F80" s="260"/>
      <c r="G80" s="260"/>
      <c r="H80" s="260"/>
      <c r="I80" s="260"/>
      <c r="J80" s="260"/>
      <c r="K80" s="260"/>
      <c r="L80" s="260"/>
      <c r="M80" s="260"/>
      <c r="N80" s="260"/>
      <c r="O80" s="260"/>
      <c r="P80" s="260"/>
      <c r="Q80" s="260"/>
      <c r="R80" s="260"/>
      <c r="S80" s="260"/>
      <c r="T80" s="12">
        <f>+T77-SUM(T78:T79)</f>
        <v>0</v>
      </c>
      <c r="U80" s="21"/>
    </row>
    <row r="81" spans="1:36" ht="17.45" customHeight="1" x14ac:dyDescent="0.2">
      <c r="A81" s="255"/>
      <c r="B81" s="414"/>
      <c r="C81" s="414"/>
      <c r="D81" s="414"/>
      <c r="E81" s="414"/>
      <c r="F81" s="414"/>
      <c r="G81" s="414"/>
      <c r="H81" s="414"/>
      <c r="I81" s="414"/>
      <c r="J81" s="414"/>
      <c r="K81" s="414"/>
      <c r="L81" s="414"/>
      <c r="M81" s="414"/>
      <c r="N81" s="414"/>
      <c r="O81" s="414"/>
      <c r="P81" s="414"/>
      <c r="Q81" s="414"/>
      <c r="R81" s="414"/>
      <c r="S81" s="414"/>
      <c r="T81" s="414"/>
      <c r="U81" s="414"/>
    </row>
    <row r="82" spans="1:36" ht="10.7" customHeight="1" x14ac:dyDescent="0.2">
      <c r="A82" s="415"/>
      <c r="B82" s="291"/>
      <c r="C82" s="291"/>
      <c r="D82" s="291"/>
      <c r="E82" s="291"/>
      <c r="F82" s="291"/>
      <c r="G82" s="291"/>
      <c r="H82" s="291"/>
      <c r="I82" s="291"/>
      <c r="J82" s="291"/>
      <c r="K82" s="291"/>
      <c r="L82" s="291"/>
      <c r="M82" s="291"/>
      <c r="N82" s="291"/>
      <c r="O82" s="291"/>
      <c r="P82" s="291"/>
      <c r="Q82" s="291"/>
      <c r="R82" s="291"/>
      <c r="S82" s="291"/>
      <c r="T82" s="291"/>
      <c r="U82" s="291"/>
    </row>
    <row r="83" spans="1:36" ht="12.95" customHeight="1" x14ac:dyDescent="0.2">
      <c r="A83" s="56"/>
      <c r="B83" s="449" t="s">
        <v>69</v>
      </c>
      <c r="C83" s="449"/>
      <c r="D83" s="56"/>
      <c r="E83" s="450" t="s">
        <v>47</v>
      </c>
      <c r="F83" s="451"/>
      <c r="G83" s="451"/>
      <c r="H83" s="451"/>
      <c r="I83" s="451"/>
      <c r="J83" s="452"/>
      <c r="K83" s="57"/>
      <c r="L83" s="453" t="s">
        <v>126</v>
      </c>
      <c r="M83" s="453"/>
      <c r="N83" s="453"/>
      <c r="O83" s="453"/>
      <c r="P83" s="453"/>
      <c r="Q83" s="453"/>
      <c r="R83" s="453"/>
      <c r="S83" s="453"/>
      <c r="T83" s="453"/>
      <c r="U83" s="453"/>
    </row>
    <row r="84" spans="1:36" s="51" customFormat="1" ht="15.75" customHeight="1" x14ac:dyDescent="0.2">
      <c r="A84" s="439" t="s">
        <v>127</v>
      </c>
      <c r="B84" s="439"/>
      <c r="C84" s="439"/>
      <c r="D84" s="439"/>
      <c r="E84" s="439"/>
      <c r="F84" s="440"/>
      <c r="G84" s="441"/>
      <c r="H84" s="441"/>
      <c r="I84" s="441"/>
      <c r="J84" s="442"/>
      <c r="K84" s="57"/>
      <c r="L84" s="59"/>
      <c r="M84" s="443" t="s">
        <v>128</v>
      </c>
      <c r="N84" s="444"/>
      <c r="O84" s="445"/>
      <c r="P84" s="446"/>
      <c r="Q84" s="447"/>
      <c r="R84" s="448" t="s">
        <v>129</v>
      </c>
      <c r="S84" s="448"/>
      <c r="T84" s="448"/>
      <c r="U84" s="448"/>
      <c r="V84" s="89"/>
      <c r="W84" s="89"/>
      <c r="X84" s="89"/>
      <c r="Y84" s="89"/>
      <c r="Z84" s="89"/>
      <c r="AA84" s="89"/>
      <c r="AB84" s="89"/>
      <c r="AC84" s="89"/>
      <c r="AD84" s="89"/>
      <c r="AE84" s="89"/>
      <c r="AF84" s="89"/>
      <c r="AG84" s="89"/>
      <c r="AH84" s="89"/>
      <c r="AI84" s="89"/>
      <c r="AJ84" s="89"/>
    </row>
    <row r="85" spans="1:36" s="51" customFormat="1" ht="15.75" customHeight="1" x14ac:dyDescent="0.2">
      <c r="A85" s="427" t="s">
        <v>31</v>
      </c>
      <c r="B85" s="428"/>
      <c r="C85" s="428"/>
      <c r="D85" s="429"/>
      <c r="E85" s="427" t="s">
        <v>52</v>
      </c>
      <c r="F85" s="430"/>
      <c r="G85" s="430"/>
      <c r="H85" s="430"/>
      <c r="I85" s="430"/>
      <c r="J85" s="431"/>
      <c r="K85" s="58"/>
      <c r="L85" s="449" t="s">
        <v>23</v>
      </c>
      <c r="M85" s="449"/>
      <c r="N85" s="449"/>
      <c r="O85" s="449"/>
      <c r="P85" s="449"/>
      <c r="Q85" s="449"/>
      <c r="R85" s="449"/>
      <c r="S85" s="449"/>
      <c r="T85" s="449"/>
      <c r="U85" s="449"/>
      <c r="V85" s="89"/>
      <c r="W85" s="89"/>
      <c r="X85" s="89"/>
      <c r="Y85" s="89"/>
      <c r="Z85" s="89"/>
      <c r="AA85" s="89"/>
      <c r="AB85" s="89"/>
      <c r="AC85" s="89"/>
      <c r="AD85" s="89"/>
      <c r="AE85" s="89"/>
      <c r="AF85" s="89"/>
      <c r="AG85" s="89"/>
      <c r="AH85" s="89"/>
      <c r="AI85" s="89"/>
      <c r="AJ85" s="89"/>
    </row>
    <row r="86" spans="1:36" x14ac:dyDescent="0.2">
      <c r="A86" s="422"/>
      <c r="B86" s="422"/>
      <c r="C86" s="422"/>
      <c r="D86" s="422"/>
      <c r="E86" s="423"/>
      <c r="F86" s="424"/>
      <c r="G86" s="424"/>
      <c r="H86" s="424"/>
      <c r="I86" s="424"/>
      <c r="J86" s="425"/>
      <c r="K86" s="60"/>
      <c r="L86" s="426"/>
      <c r="M86" s="426"/>
      <c r="N86" s="426"/>
      <c r="O86" s="426"/>
      <c r="P86" s="426"/>
      <c r="Q86" s="426"/>
      <c r="R86" s="426"/>
      <c r="S86" s="426"/>
      <c r="T86" s="426"/>
      <c r="U86" s="426"/>
    </row>
    <row r="87" spans="1:36" s="63" customFormat="1" ht="29.25" customHeight="1" x14ac:dyDescent="0.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90"/>
      <c r="W87" s="90"/>
      <c r="X87" s="90"/>
      <c r="Y87" s="90"/>
      <c r="Z87" s="90"/>
      <c r="AA87" s="90"/>
      <c r="AB87" s="90"/>
      <c r="AC87" s="90"/>
      <c r="AD87" s="90"/>
      <c r="AE87" s="90"/>
      <c r="AF87" s="90"/>
      <c r="AG87" s="90"/>
      <c r="AH87" s="90"/>
      <c r="AI87" s="90"/>
      <c r="AJ87" s="90"/>
    </row>
  </sheetData>
  <sheetProtection sheet="1" formatCells="0" formatColumns="0" formatRows="0" insertColumns="0" insertRows="0" insertHyperlinks="0" deleteColumns="0" deleteRows="0" sort="0" autoFilter="0" pivotTables="0"/>
  <mergeCells count="268">
    <mergeCell ref="P38:Q38"/>
    <mergeCell ref="P39:Q39"/>
    <mergeCell ref="A40:U40"/>
    <mergeCell ref="A39:J39"/>
    <mergeCell ref="L33:L34"/>
    <mergeCell ref="A34:J34"/>
    <mergeCell ref="D37:G37"/>
    <mergeCell ref="I37:J37"/>
    <mergeCell ref="A1:S1"/>
    <mergeCell ref="T1:U1"/>
    <mergeCell ref="A3:B3"/>
    <mergeCell ref="C3:K3"/>
    <mergeCell ref="L3:M3"/>
    <mergeCell ref="N3:P3"/>
    <mergeCell ref="R3:S3"/>
    <mergeCell ref="T3:U3"/>
    <mergeCell ref="A5:B5"/>
    <mergeCell ref="C5:K5"/>
    <mergeCell ref="L5:M5"/>
    <mergeCell ref="N5:U5"/>
    <mergeCell ref="A6:B6"/>
    <mergeCell ref="C6:K6"/>
    <mergeCell ref="L6:M6"/>
    <mergeCell ref="N6:U6"/>
    <mergeCell ref="A4:D4"/>
    <mergeCell ref="E4:K4"/>
    <mergeCell ref="L4:M4"/>
    <mergeCell ref="N4:P4"/>
    <mergeCell ref="R4:S4"/>
    <mergeCell ref="T4:U4"/>
    <mergeCell ref="R10:S11"/>
    <mergeCell ref="A11:B11"/>
    <mergeCell ref="C11:D11"/>
    <mergeCell ref="E11:G11"/>
    <mergeCell ref="H11:J11"/>
    <mergeCell ref="L11:N11"/>
    <mergeCell ref="O11:Q11"/>
    <mergeCell ref="A7:E7"/>
    <mergeCell ref="F7:U7"/>
    <mergeCell ref="A8:U8"/>
    <mergeCell ref="A9:U9"/>
    <mergeCell ref="A10:B10"/>
    <mergeCell ref="C10:D10"/>
    <mergeCell ref="E10:G10"/>
    <mergeCell ref="H10:J10"/>
    <mergeCell ref="L10:N10"/>
    <mergeCell ref="O10:Q10"/>
    <mergeCell ref="R12:S12"/>
    <mergeCell ref="A13:B13"/>
    <mergeCell ref="C13:D13"/>
    <mergeCell ref="E13:G13"/>
    <mergeCell ref="H13:J13"/>
    <mergeCell ref="L13:N13"/>
    <mergeCell ref="O13:Q13"/>
    <mergeCell ref="R13:S13"/>
    <mergeCell ref="A12:B12"/>
    <mergeCell ref="C12:D12"/>
    <mergeCell ref="E12:G12"/>
    <mergeCell ref="H12:J12"/>
    <mergeCell ref="L12:N12"/>
    <mergeCell ref="O12:Q12"/>
    <mergeCell ref="R14:S14"/>
    <mergeCell ref="A15:B15"/>
    <mergeCell ref="C15:D15"/>
    <mergeCell ref="E15:G15"/>
    <mergeCell ref="H15:J15"/>
    <mergeCell ref="L15:N15"/>
    <mergeCell ref="O15:Q15"/>
    <mergeCell ref="R15:S15"/>
    <mergeCell ref="A14:B14"/>
    <mergeCell ref="C14:D14"/>
    <mergeCell ref="E14:G14"/>
    <mergeCell ref="H14:J14"/>
    <mergeCell ref="L14:N14"/>
    <mergeCell ref="O14:Q14"/>
    <mergeCell ref="R16:S16"/>
    <mergeCell ref="A17:B17"/>
    <mergeCell ref="C17:D17"/>
    <mergeCell ref="E17:G17"/>
    <mergeCell ref="H17:J17"/>
    <mergeCell ref="L17:N17"/>
    <mergeCell ref="O17:Q17"/>
    <mergeCell ref="R17:S17"/>
    <mergeCell ref="A16:B16"/>
    <mergeCell ref="C16:D16"/>
    <mergeCell ref="E16:G16"/>
    <mergeCell ref="H16:J16"/>
    <mergeCell ref="L16:N16"/>
    <mergeCell ref="O16:Q16"/>
    <mergeCell ref="R18:S18"/>
    <mergeCell ref="A19:B19"/>
    <mergeCell ref="C19:D19"/>
    <mergeCell ref="E19:G19"/>
    <mergeCell ref="H19:J19"/>
    <mergeCell ref="L19:N19"/>
    <mergeCell ref="O19:Q19"/>
    <mergeCell ref="R19:S19"/>
    <mergeCell ref="A18:B18"/>
    <mergeCell ref="C18:D18"/>
    <mergeCell ref="E18:G18"/>
    <mergeCell ref="H18:J18"/>
    <mergeCell ref="L18:N18"/>
    <mergeCell ref="O18:Q18"/>
    <mergeCell ref="R20:S20"/>
    <mergeCell ref="A21:B21"/>
    <mergeCell ref="C21:D21"/>
    <mergeCell ref="E21:G21"/>
    <mergeCell ref="H21:J21"/>
    <mergeCell ref="L21:N21"/>
    <mergeCell ref="O21:Q21"/>
    <mergeCell ref="R21:S21"/>
    <mergeCell ref="A20:B20"/>
    <mergeCell ref="C20:D20"/>
    <mergeCell ref="E20:G20"/>
    <mergeCell ref="H20:J20"/>
    <mergeCell ref="L20:N20"/>
    <mergeCell ref="O20:Q20"/>
    <mergeCell ref="R22:S22"/>
    <mergeCell ref="A23:K23"/>
    <mergeCell ref="L23:N23"/>
    <mergeCell ref="O23:Q23"/>
    <mergeCell ref="R23:S23"/>
    <mergeCell ref="A24:K24"/>
    <mergeCell ref="L24:N24"/>
    <mergeCell ref="O24:Q24"/>
    <mergeCell ref="R24:U24"/>
    <mergeCell ref="A22:B22"/>
    <mergeCell ref="C22:D22"/>
    <mergeCell ref="E22:G22"/>
    <mergeCell ref="H22:J22"/>
    <mergeCell ref="L22:N22"/>
    <mergeCell ref="O22:Q22"/>
    <mergeCell ref="A28:N28"/>
    <mergeCell ref="O28:Q28"/>
    <mergeCell ref="R28:S28"/>
    <mergeCell ref="A29:C29"/>
    <mergeCell ref="D29:G29"/>
    <mergeCell ref="H29:N29"/>
    <mergeCell ref="O29:Q29"/>
    <mergeCell ref="R29:S29"/>
    <mergeCell ref="A25:U25"/>
    <mergeCell ref="A26:N26"/>
    <mergeCell ref="O26:Q26"/>
    <mergeCell ref="R26:S26"/>
    <mergeCell ref="A27:N27"/>
    <mergeCell ref="O27:Q27"/>
    <mergeCell ref="R27:S27"/>
    <mergeCell ref="A30:C30"/>
    <mergeCell ref="D30:G30"/>
    <mergeCell ref="H30:N30"/>
    <mergeCell ref="O30:Q30"/>
    <mergeCell ref="R30:S30"/>
    <mergeCell ref="A31:U31"/>
    <mergeCell ref="A32:U32"/>
    <mergeCell ref="A44:U44"/>
    <mergeCell ref="A45:L45"/>
    <mergeCell ref="M45:Q45"/>
    <mergeCell ref="A33:J33"/>
    <mergeCell ref="M33:S33"/>
    <mergeCell ref="M34:N34"/>
    <mergeCell ref="O34:Q34"/>
    <mergeCell ref="R34:S34"/>
    <mergeCell ref="P35:Q35"/>
    <mergeCell ref="A35:J35"/>
    <mergeCell ref="A36:J36"/>
    <mergeCell ref="A38:J38"/>
    <mergeCell ref="A41:U41"/>
    <mergeCell ref="A42:U42"/>
    <mergeCell ref="K33:K34"/>
    <mergeCell ref="P36:Q36"/>
    <mergeCell ref="A37:C37"/>
    <mergeCell ref="A48:L48"/>
    <mergeCell ref="M48:N48"/>
    <mergeCell ref="P48:R48"/>
    <mergeCell ref="A49:L49"/>
    <mergeCell ref="M49:N49"/>
    <mergeCell ref="P49:R49"/>
    <mergeCell ref="A46:L46"/>
    <mergeCell ref="M46:N46"/>
    <mergeCell ref="P46:Q46"/>
    <mergeCell ref="A47:L47"/>
    <mergeCell ref="M47:N47"/>
    <mergeCell ref="P47:R47"/>
    <mergeCell ref="A59:C59"/>
    <mergeCell ref="P59:Q59"/>
    <mergeCell ref="A50:L50"/>
    <mergeCell ref="M50:N50"/>
    <mergeCell ref="P50:R50"/>
    <mergeCell ref="A51:U51"/>
    <mergeCell ref="A52:J52"/>
    <mergeCell ref="M52:S52"/>
    <mergeCell ref="A54:J54"/>
    <mergeCell ref="A55:J55"/>
    <mergeCell ref="A56:J56"/>
    <mergeCell ref="A57:C57"/>
    <mergeCell ref="D57:J57"/>
    <mergeCell ref="A53:J53"/>
    <mergeCell ref="A66:U66"/>
    <mergeCell ref="A67:N67"/>
    <mergeCell ref="O67:Q67"/>
    <mergeCell ref="R67:S67"/>
    <mergeCell ref="A68:N68"/>
    <mergeCell ref="O68:Q68"/>
    <mergeCell ref="R68:S68"/>
    <mergeCell ref="A62:C62"/>
    <mergeCell ref="P62:Q62"/>
    <mergeCell ref="A63:U63"/>
    <mergeCell ref="A64:U64"/>
    <mergeCell ref="A65:U65"/>
    <mergeCell ref="A73:Q73"/>
    <mergeCell ref="R73:S73"/>
    <mergeCell ref="A74:Q74"/>
    <mergeCell ref="R74:S74"/>
    <mergeCell ref="A75:Q75"/>
    <mergeCell ref="R75:S75"/>
    <mergeCell ref="A69:U69"/>
    <mergeCell ref="A70:Q70"/>
    <mergeCell ref="R70:S71"/>
    <mergeCell ref="A71:Q71"/>
    <mergeCell ref="A72:Q72"/>
    <mergeCell ref="R72:S72"/>
    <mergeCell ref="A80:S80"/>
    <mergeCell ref="A81:U81"/>
    <mergeCell ref="A82:U82"/>
    <mergeCell ref="B83:C83"/>
    <mergeCell ref="E83:J83"/>
    <mergeCell ref="L83:U83"/>
    <mergeCell ref="A76:U76"/>
    <mergeCell ref="A77:S77"/>
    <mergeCell ref="A78:E78"/>
    <mergeCell ref="F78:S78"/>
    <mergeCell ref="A79:E79"/>
    <mergeCell ref="F79:S79"/>
    <mergeCell ref="A86:D86"/>
    <mergeCell ref="E86:J86"/>
    <mergeCell ref="L86:U86"/>
    <mergeCell ref="A84:E84"/>
    <mergeCell ref="F84:J84"/>
    <mergeCell ref="M84:O84"/>
    <mergeCell ref="P84:Q84"/>
    <mergeCell ref="R84:U84"/>
    <mergeCell ref="A85:D85"/>
    <mergeCell ref="E85:J85"/>
    <mergeCell ref="L85:U85"/>
    <mergeCell ref="M37:U37"/>
    <mergeCell ref="A58:U58"/>
    <mergeCell ref="D61:E61"/>
    <mergeCell ref="I59:J59"/>
    <mergeCell ref="I60:J60"/>
    <mergeCell ref="I61:J61"/>
    <mergeCell ref="I62:J62"/>
    <mergeCell ref="F59:G59"/>
    <mergeCell ref="F60:G60"/>
    <mergeCell ref="F61:G61"/>
    <mergeCell ref="D62:G62"/>
    <mergeCell ref="A60:C60"/>
    <mergeCell ref="P60:Q60"/>
    <mergeCell ref="A61:C61"/>
    <mergeCell ref="P61:Q61"/>
    <mergeCell ref="M53:N53"/>
    <mergeCell ref="O53:Q53"/>
    <mergeCell ref="P54:Q54"/>
    <mergeCell ref="P55:Q55"/>
    <mergeCell ref="P56:Q56"/>
    <mergeCell ref="P57:Q57"/>
    <mergeCell ref="D59:E59"/>
    <mergeCell ref="D60:E60"/>
    <mergeCell ref="R53:S53"/>
  </mergeCells>
  <pageMargins left="0.7" right="0.7" top="0.78740157499999996" bottom="0.78740157499999996" header="0.3" footer="0.3"/>
  <pageSetup paperSize="9" scale="51" orientation="portrait" horizontalDpi="4294967295" verticalDpi="4294967295" r:id="rId1"/>
  <headerFooter>
    <oddFooter>&amp;L&amp;7&amp;K9C9C9C© Copyright Sticos AS&amp;R&amp;7&amp;K9C9C9CUtskrift fra Sticos</oddFooter>
  </headerFooter>
  <ignoredErrors>
    <ignoredError sqref="L59 I62" unlockedFormula="1"/>
  </ignoredError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Y79"/>
  <sheetViews>
    <sheetView showGridLines="0" zoomScaleNormal="100" workbookViewId="0">
      <selection activeCell="V1" sqref="V1:AB1048576"/>
    </sheetView>
  </sheetViews>
  <sheetFormatPr baseColWidth="10" defaultColWidth="9.140625" defaultRowHeight="12.75" x14ac:dyDescent="0.2"/>
  <cols>
    <col min="1" max="1" width="3.42578125" style="6" customWidth="1"/>
    <col min="2" max="2" width="12" style="6" customWidth="1"/>
    <col min="3" max="3" width="6.42578125" style="6" customWidth="1"/>
    <col min="4" max="4" width="4.5703125" style="6" customWidth="1"/>
    <col min="5" max="5" width="11" style="6" customWidth="1"/>
    <col min="6" max="6" width="4.7109375" style="6" customWidth="1"/>
    <col min="7" max="7" width="12.140625" style="6" customWidth="1"/>
    <col min="8" max="8" width="13.5703125" style="6" customWidth="1"/>
    <col min="9" max="9" width="6.140625" style="6" customWidth="1"/>
    <col min="10" max="10" width="6.42578125" style="6" customWidth="1"/>
    <col min="11" max="11" width="11.28515625" style="6" customWidth="1"/>
    <col min="12" max="12" width="11.85546875" style="6" customWidth="1"/>
    <col min="13" max="13" width="4.140625" style="6" customWidth="1"/>
    <col min="14" max="14" width="9.140625" style="6" customWidth="1"/>
    <col min="15" max="15" width="4.140625" style="6" customWidth="1"/>
    <col min="16" max="16" width="4" style="6" customWidth="1"/>
    <col min="17" max="17" width="6.140625" style="6" customWidth="1"/>
    <col min="18" max="18" width="4.140625" style="6" customWidth="1"/>
    <col min="19" max="19" width="11" style="6" customWidth="1"/>
    <col min="20" max="20" width="12.85546875" style="6" customWidth="1"/>
    <col min="21" max="21" width="12.7109375" style="6" customWidth="1"/>
    <col min="22" max="23" width="9.140625" style="36"/>
    <col min="24" max="25" width="9.140625" style="42"/>
    <col min="26" max="16384" width="9.140625" style="6"/>
  </cols>
  <sheetData>
    <row r="1" spans="1:23" ht="26.45" customHeight="1" x14ac:dyDescent="0.2">
      <c r="A1" s="516" t="s">
        <v>13</v>
      </c>
      <c r="B1" s="516"/>
      <c r="C1" s="516"/>
      <c r="D1" s="516"/>
      <c r="E1" s="516"/>
      <c r="F1" s="516"/>
      <c r="G1" s="516"/>
      <c r="H1" s="516"/>
      <c r="I1" s="516"/>
      <c r="J1" s="516"/>
      <c r="K1" s="516"/>
      <c r="L1" s="516"/>
      <c r="M1" s="516"/>
      <c r="N1" s="516"/>
      <c r="O1" s="516"/>
      <c r="P1" s="516"/>
      <c r="Q1" s="516"/>
      <c r="R1" s="516"/>
      <c r="S1" s="516"/>
      <c r="T1" s="515">
        <v>2018</v>
      </c>
      <c r="U1" s="515"/>
    </row>
    <row r="2" spans="1:23" ht="16.7" customHeight="1" x14ac:dyDescent="0.2">
      <c r="A2" s="176" t="s">
        <v>85</v>
      </c>
      <c r="B2" s="177"/>
      <c r="C2" s="178"/>
      <c r="D2" s="179"/>
      <c r="E2" s="179"/>
      <c r="F2" s="179"/>
      <c r="G2" s="179"/>
      <c r="H2" s="179"/>
      <c r="I2" s="179"/>
      <c r="J2" s="179"/>
      <c r="K2" s="180"/>
      <c r="L2" s="181" t="s">
        <v>45</v>
      </c>
      <c r="M2" s="182"/>
      <c r="N2" s="488"/>
      <c r="O2" s="489"/>
      <c r="P2" s="490"/>
      <c r="Q2" s="55" t="s">
        <v>1</v>
      </c>
      <c r="R2" s="491"/>
      <c r="S2" s="492"/>
      <c r="T2" s="188" t="s">
        <v>122</v>
      </c>
      <c r="U2" s="189"/>
      <c r="V2" s="517"/>
      <c r="W2" s="517"/>
    </row>
    <row r="3" spans="1:23" ht="16.7" customHeight="1" x14ac:dyDescent="0.2">
      <c r="A3" s="190" t="s">
        <v>74</v>
      </c>
      <c r="B3" s="202"/>
      <c r="C3" s="203"/>
      <c r="D3" s="204"/>
      <c r="E3" s="205"/>
      <c r="F3" s="206"/>
      <c r="G3" s="206"/>
      <c r="H3" s="206"/>
      <c r="I3" s="206"/>
      <c r="J3" s="206"/>
      <c r="K3" s="207"/>
      <c r="L3" s="196" t="s">
        <v>72</v>
      </c>
      <c r="M3" s="197"/>
      <c r="N3" s="477"/>
      <c r="O3" s="478"/>
      <c r="P3" s="479"/>
      <c r="Q3" s="16" t="s">
        <v>1</v>
      </c>
      <c r="R3" s="480"/>
      <c r="S3" s="481"/>
      <c r="T3" s="213">
        <f>IF(OR(W3&gt;500,W3&lt;0),0,W3+W5)</f>
        <v>0</v>
      </c>
      <c r="U3" s="214"/>
      <c r="V3" s="36" t="s">
        <v>111</v>
      </c>
      <c r="W3" s="36">
        <f>_xlfn.DAYS(N3,N2)</f>
        <v>0</v>
      </c>
    </row>
    <row r="4" spans="1:23" ht="16.7" customHeight="1" x14ac:dyDescent="0.2">
      <c r="A4" s="190" t="s">
        <v>66</v>
      </c>
      <c r="B4" s="191"/>
      <c r="C4" s="192"/>
      <c r="D4" s="193"/>
      <c r="E4" s="194"/>
      <c r="F4" s="194"/>
      <c r="G4" s="194"/>
      <c r="H4" s="194"/>
      <c r="I4" s="194"/>
      <c r="J4" s="194"/>
      <c r="K4" s="195"/>
      <c r="L4" s="196" t="s">
        <v>65</v>
      </c>
      <c r="M4" s="197"/>
      <c r="N4" s="198"/>
      <c r="O4" s="199"/>
      <c r="P4" s="199"/>
      <c r="Q4" s="199"/>
      <c r="R4" s="199"/>
      <c r="S4" s="199"/>
      <c r="T4" s="199"/>
      <c r="U4" s="200"/>
      <c r="V4" s="36" t="s">
        <v>112</v>
      </c>
      <c r="W4" s="36">
        <f>IF(W5&gt;=6,1,0)</f>
        <v>0</v>
      </c>
    </row>
    <row r="5" spans="1:23" ht="16.7" customHeight="1" x14ac:dyDescent="0.2">
      <c r="A5" s="190" t="s">
        <v>125</v>
      </c>
      <c r="B5" s="191"/>
      <c r="C5" s="192"/>
      <c r="D5" s="193"/>
      <c r="E5" s="193"/>
      <c r="F5" s="193"/>
      <c r="G5" s="193"/>
      <c r="H5" s="193"/>
      <c r="I5" s="193"/>
      <c r="J5" s="193"/>
      <c r="K5" s="201"/>
      <c r="L5" s="196" t="s">
        <v>14</v>
      </c>
      <c r="M5" s="197"/>
      <c r="N5" s="198"/>
      <c r="O5" s="199"/>
      <c r="P5" s="199"/>
      <c r="Q5" s="199"/>
      <c r="R5" s="199"/>
      <c r="S5" s="199"/>
      <c r="T5" s="199"/>
      <c r="U5" s="200"/>
      <c r="V5" s="36" t="s">
        <v>112</v>
      </c>
      <c r="W5" s="36">
        <f>IF(W6&gt;=6,1,0)</f>
        <v>0</v>
      </c>
    </row>
    <row r="6" spans="1:23" ht="16.7" customHeight="1" x14ac:dyDescent="0.2">
      <c r="A6" s="472" t="s">
        <v>78</v>
      </c>
      <c r="B6" s="482"/>
      <c r="C6" s="483"/>
      <c r="D6" s="483"/>
      <c r="E6" s="225"/>
      <c r="F6" s="484"/>
      <c r="G6" s="485"/>
      <c r="H6" s="485"/>
      <c r="I6" s="485"/>
      <c r="J6" s="485"/>
      <c r="K6" s="485"/>
      <c r="L6" s="229"/>
      <c r="M6" s="229"/>
      <c r="N6" s="229"/>
      <c r="O6" s="229"/>
      <c r="P6" s="229"/>
      <c r="Q6" s="229"/>
      <c r="R6" s="229"/>
      <c r="S6" s="229"/>
      <c r="T6" s="229"/>
      <c r="U6" s="230"/>
      <c r="W6" s="36">
        <f>(R3-R2)*24</f>
        <v>0</v>
      </c>
    </row>
    <row r="7" spans="1:23" ht="10.7" customHeight="1" x14ac:dyDescent="0.2">
      <c r="A7" s="255"/>
      <c r="B7" s="256"/>
      <c r="C7" s="256"/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256"/>
      <c r="T7" s="256"/>
      <c r="U7" s="486"/>
    </row>
    <row r="8" spans="1:23" ht="15.2" customHeight="1" x14ac:dyDescent="0.2">
      <c r="A8" s="493" t="s">
        <v>68</v>
      </c>
      <c r="B8" s="494"/>
      <c r="C8" s="494"/>
      <c r="D8" s="494"/>
      <c r="E8" s="494"/>
      <c r="F8" s="494"/>
      <c r="G8" s="494"/>
      <c r="H8" s="494"/>
      <c r="I8" s="494"/>
      <c r="J8" s="494"/>
      <c r="K8" s="494"/>
      <c r="L8" s="494"/>
      <c r="M8" s="494"/>
      <c r="N8" s="494"/>
      <c r="O8" s="494"/>
      <c r="P8" s="494"/>
      <c r="Q8" s="494"/>
      <c r="R8" s="494"/>
      <c r="S8" s="494"/>
      <c r="T8" s="494"/>
      <c r="U8" s="495"/>
    </row>
    <row r="9" spans="1:23" ht="15.95" customHeight="1" x14ac:dyDescent="0.2">
      <c r="A9" s="496" t="s">
        <v>56</v>
      </c>
      <c r="B9" s="497"/>
      <c r="C9" s="496" t="s">
        <v>38</v>
      </c>
      <c r="D9" s="497"/>
      <c r="E9" s="498"/>
      <c r="F9" s="497"/>
      <c r="G9" s="497"/>
      <c r="H9" s="498" t="s">
        <v>36</v>
      </c>
      <c r="I9" s="497"/>
      <c r="J9" s="497"/>
      <c r="K9" s="18" t="s">
        <v>56</v>
      </c>
      <c r="L9" s="496" t="s">
        <v>73</v>
      </c>
      <c r="M9" s="497"/>
      <c r="N9" s="497"/>
      <c r="O9" s="496" t="s">
        <v>58</v>
      </c>
      <c r="P9" s="497"/>
      <c r="Q9" s="497"/>
      <c r="R9" s="499" t="s">
        <v>115</v>
      </c>
      <c r="S9" s="500"/>
      <c r="T9" s="18" t="s">
        <v>20</v>
      </c>
      <c r="U9" s="32" t="s">
        <v>71</v>
      </c>
    </row>
    <row r="10" spans="1:23" ht="15.95" customHeight="1" x14ac:dyDescent="0.2">
      <c r="A10" s="219" t="s">
        <v>31</v>
      </c>
      <c r="B10" s="220"/>
      <c r="C10" s="221" t="s">
        <v>17</v>
      </c>
      <c r="D10" s="220"/>
      <c r="E10" s="221" t="s">
        <v>26</v>
      </c>
      <c r="F10" s="220"/>
      <c r="G10" s="220"/>
      <c r="H10" s="221" t="s">
        <v>30</v>
      </c>
      <c r="I10" s="220"/>
      <c r="J10" s="220"/>
      <c r="K10" s="17" t="s">
        <v>37</v>
      </c>
      <c r="L10" s="219" t="s">
        <v>55</v>
      </c>
      <c r="M10" s="220"/>
      <c r="N10" s="220"/>
      <c r="O10" s="219" t="s">
        <v>34</v>
      </c>
      <c r="P10" s="220"/>
      <c r="Q10" s="220"/>
      <c r="R10" s="217"/>
      <c r="S10" s="218"/>
      <c r="T10" s="17" t="s">
        <v>75</v>
      </c>
      <c r="U10" s="17" t="s">
        <v>54</v>
      </c>
    </row>
    <row r="11" spans="1:23" ht="16.7" customHeight="1" x14ac:dyDescent="0.2">
      <c r="A11" s="473"/>
      <c r="B11" s="474"/>
      <c r="C11" s="475"/>
      <c r="D11" s="476"/>
      <c r="E11" s="347"/>
      <c r="F11" s="348"/>
      <c r="G11" s="348"/>
      <c r="H11" s="347"/>
      <c r="I11" s="348"/>
      <c r="J11" s="348"/>
      <c r="K11" s="19"/>
      <c r="L11" s="347"/>
      <c r="M11" s="348"/>
      <c r="N11" s="348"/>
      <c r="O11" s="275"/>
      <c r="P11" s="276"/>
      <c r="Q11" s="276"/>
      <c r="R11" s="468"/>
      <c r="S11" s="469"/>
      <c r="T11" s="20"/>
      <c r="U11" s="19"/>
    </row>
    <row r="12" spans="1:23" ht="16.7" customHeight="1" x14ac:dyDescent="0.2">
      <c r="A12" s="473"/>
      <c r="B12" s="474"/>
      <c r="C12" s="475"/>
      <c r="D12" s="476"/>
      <c r="E12" s="347"/>
      <c r="F12" s="348"/>
      <c r="G12" s="348"/>
      <c r="H12" s="347"/>
      <c r="I12" s="348"/>
      <c r="J12" s="348"/>
      <c r="K12" s="19"/>
      <c r="L12" s="347"/>
      <c r="M12" s="348"/>
      <c r="N12" s="348"/>
      <c r="O12" s="275"/>
      <c r="P12" s="276"/>
      <c r="Q12" s="276"/>
      <c r="R12" s="468"/>
      <c r="S12" s="469"/>
      <c r="T12" s="20"/>
      <c r="U12" s="19"/>
    </row>
    <row r="13" spans="1:23" ht="16.7" customHeight="1" x14ac:dyDescent="0.2">
      <c r="A13" s="473"/>
      <c r="B13" s="474"/>
      <c r="C13" s="475"/>
      <c r="D13" s="476"/>
      <c r="E13" s="347"/>
      <c r="F13" s="348"/>
      <c r="G13" s="348"/>
      <c r="H13" s="347"/>
      <c r="I13" s="348"/>
      <c r="J13" s="348"/>
      <c r="K13" s="19"/>
      <c r="L13" s="347"/>
      <c r="M13" s="348"/>
      <c r="N13" s="348"/>
      <c r="O13" s="275"/>
      <c r="P13" s="276"/>
      <c r="Q13" s="276"/>
      <c r="R13" s="468"/>
      <c r="S13" s="469"/>
      <c r="T13" s="20"/>
      <c r="U13" s="19"/>
    </row>
    <row r="14" spans="1:23" ht="16.7" customHeight="1" x14ac:dyDescent="0.2">
      <c r="A14" s="473"/>
      <c r="B14" s="474"/>
      <c r="C14" s="475"/>
      <c r="D14" s="476"/>
      <c r="E14" s="347"/>
      <c r="F14" s="348"/>
      <c r="G14" s="348"/>
      <c r="H14" s="347"/>
      <c r="I14" s="348"/>
      <c r="J14" s="348"/>
      <c r="K14" s="19"/>
      <c r="L14" s="347"/>
      <c r="M14" s="348"/>
      <c r="N14" s="348"/>
      <c r="O14" s="275"/>
      <c r="P14" s="276"/>
      <c r="Q14" s="276"/>
      <c r="R14" s="468"/>
      <c r="S14" s="469"/>
      <c r="T14" s="20"/>
      <c r="U14" s="19"/>
    </row>
    <row r="15" spans="1:23" ht="16.7" customHeight="1" x14ac:dyDescent="0.2">
      <c r="A15" s="473"/>
      <c r="B15" s="474"/>
      <c r="C15" s="475"/>
      <c r="D15" s="476"/>
      <c r="E15" s="347"/>
      <c r="F15" s="348"/>
      <c r="G15" s="348"/>
      <c r="H15" s="347"/>
      <c r="I15" s="348"/>
      <c r="J15" s="348"/>
      <c r="K15" s="19"/>
      <c r="L15" s="347"/>
      <c r="M15" s="348"/>
      <c r="N15" s="348"/>
      <c r="O15" s="275"/>
      <c r="P15" s="276"/>
      <c r="Q15" s="276"/>
      <c r="R15" s="468"/>
      <c r="S15" s="469"/>
      <c r="T15" s="20"/>
      <c r="U15" s="19"/>
    </row>
    <row r="16" spans="1:23" ht="16.7" customHeight="1" x14ac:dyDescent="0.2">
      <c r="A16" s="473"/>
      <c r="B16" s="474"/>
      <c r="C16" s="475"/>
      <c r="D16" s="476"/>
      <c r="E16" s="347"/>
      <c r="F16" s="348"/>
      <c r="G16" s="348"/>
      <c r="H16" s="347"/>
      <c r="I16" s="348"/>
      <c r="J16" s="348"/>
      <c r="K16" s="19"/>
      <c r="L16" s="347"/>
      <c r="M16" s="348"/>
      <c r="N16" s="348"/>
      <c r="O16" s="275"/>
      <c r="P16" s="276"/>
      <c r="Q16" s="276"/>
      <c r="R16" s="468"/>
      <c r="S16" s="469"/>
      <c r="T16" s="20"/>
      <c r="U16" s="19"/>
    </row>
    <row r="17" spans="1:21" ht="16.7" customHeight="1" x14ac:dyDescent="0.2">
      <c r="A17" s="473"/>
      <c r="B17" s="474"/>
      <c r="C17" s="475"/>
      <c r="D17" s="476"/>
      <c r="E17" s="347"/>
      <c r="F17" s="348"/>
      <c r="G17" s="348"/>
      <c r="H17" s="347"/>
      <c r="I17" s="348"/>
      <c r="J17" s="348"/>
      <c r="K17" s="19"/>
      <c r="L17" s="347"/>
      <c r="M17" s="348"/>
      <c r="N17" s="348"/>
      <c r="O17" s="275"/>
      <c r="P17" s="276"/>
      <c r="Q17" s="276"/>
      <c r="R17" s="468"/>
      <c r="S17" s="469"/>
      <c r="T17" s="20"/>
      <c r="U17" s="19"/>
    </row>
    <row r="18" spans="1:21" ht="16.7" customHeight="1" x14ac:dyDescent="0.2">
      <c r="A18" s="473"/>
      <c r="B18" s="474"/>
      <c r="C18" s="475"/>
      <c r="D18" s="476"/>
      <c r="E18" s="347"/>
      <c r="F18" s="348"/>
      <c r="G18" s="348"/>
      <c r="H18" s="347"/>
      <c r="I18" s="348"/>
      <c r="J18" s="348"/>
      <c r="K18" s="19"/>
      <c r="L18" s="347"/>
      <c r="M18" s="348"/>
      <c r="N18" s="348"/>
      <c r="O18" s="275"/>
      <c r="P18" s="276"/>
      <c r="Q18" s="276"/>
      <c r="R18" s="468"/>
      <c r="S18" s="469"/>
      <c r="T18" s="20"/>
      <c r="U18" s="19"/>
    </row>
    <row r="19" spans="1:21" ht="16.7" customHeight="1" x14ac:dyDescent="0.2">
      <c r="A19" s="473"/>
      <c r="B19" s="474"/>
      <c r="C19" s="475"/>
      <c r="D19" s="476"/>
      <c r="E19" s="347"/>
      <c r="F19" s="348"/>
      <c r="G19" s="348"/>
      <c r="H19" s="347"/>
      <c r="I19" s="348"/>
      <c r="J19" s="348"/>
      <c r="K19" s="19"/>
      <c r="L19" s="347"/>
      <c r="M19" s="348"/>
      <c r="N19" s="348"/>
      <c r="O19" s="275"/>
      <c r="P19" s="276"/>
      <c r="Q19" s="276"/>
      <c r="R19" s="468"/>
      <c r="S19" s="469"/>
      <c r="T19" s="20"/>
      <c r="U19" s="19"/>
    </row>
    <row r="20" spans="1:21" ht="16.7" customHeight="1" x14ac:dyDescent="0.2">
      <c r="A20" s="473"/>
      <c r="B20" s="474"/>
      <c r="C20" s="475"/>
      <c r="D20" s="476"/>
      <c r="E20" s="347"/>
      <c r="F20" s="348"/>
      <c r="G20" s="348"/>
      <c r="H20" s="347"/>
      <c r="I20" s="348"/>
      <c r="J20" s="348"/>
      <c r="K20" s="19"/>
      <c r="L20" s="347"/>
      <c r="M20" s="348"/>
      <c r="N20" s="348"/>
      <c r="O20" s="275"/>
      <c r="P20" s="276"/>
      <c r="Q20" s="276"/>
      <c r="R20" s="468"/>
      <c r="S20" s="469"/>
      <c r="T20" s="20"/>
      <c r="U20" s="19"/>
    </row>
    <row r="21" spans="1:21" ht="16.7" customHeight="1" x14ac:dyDescent="0.2">
      <c r="A21" s="473"/>
      <c r="B21" s="474"/>
      <c r="C21" s="475"/>
      <c r="D21" s="476"/>
      <c r="E21" s="347"/>
      <c r="F21" s="348"/>
      <c r="G21" s="348"/>
      <c r="H21" s="347"/>
      <c r="I21" s="348"/>
      <c r="J21" s="348"/>
      <c r="K21" s="19"/>
      <c r="L21" s="347"/>
      <c r="M21" s="348"/>
      <c r="N21" s="348"/>
      <c r="O21" s="275"/>
      <c r="P21" s="276"/>
      <c r="Q21" s="276"/>
      <c r="R21" s="468"/>
      <c r="S21" s="469"/>
      <c r="T21" s="20"/>
      <c r="U21" s="19"/>
    </row>
    <row r="22" spans="1:21" ht="15.95" customHeight="1" x14ac:dyDescent="0.2">
      <c r="A22" s="269"/>
      <c r="B22" s="260"/>
      <c r="C22" s="260"/>
      <c r="D22" s="260"/>
      <c r="E22" s="260"/>
      <c r="F22" s="260"/>
      <c r="G22" s="260"/>
      <c r="H22" s="260"/>
      <c r="I22" s="260"/>
      <c r="J22" s="260"/>
      <c r="K22" s="260"/>
      <c r="L22" s="196" t="s">
        <v>25</v>
      </c>
      <c r="M22" s="270"/>
      <c r="N22" s="270"/>
      <c r="O22" s="470">
        <f>SUM(O10:Q21)</f>
        <v>0</v>
      </c>
      <c r="P22" s="471"/>
      <c r="Q22" s="471"/>
      <c r="R22" s="472" t="s">
        <v>25</v>
      </c>
      <c r="S22" s="197"/>
      <c r="T22" s="22">
        <f>SUM(T10:T21)</f>
        <v>0</v>
      </c>
      <c r="U22" s="21"/>
    </row>
    <row r="23" spans="1:21" ht="15.95" customHeight="1" x14ac:dyDescent="0.2">
      <c r="A23" s="269"/>
      <c r="B23" s="260"/>
      <c r="C23" s="260"/>
      <c r="D23" s="260"/>
      <c r="E23" s="260"/>
      <c r="F23" s="260"/>
      <c r="G23" s="260"/>
      <c r="H23" s="260"/>
      <c r="I23" s="260"/>
      <c r="J23" s="260"/>
      <c r="K23" s="260"/>
      <c r="L23" s="196" t="s">
        <v>27</v>
      </c>
      <c r="M23" s="270"/>
      <c r="N23" s="270"/>
      <c r="O23" s="275"/>
      <c r="P23" s="276"/>
      <c r="Q23" s="276"/>
      <c r="R23" s="277"/>
      <c r="S23" s="278"/>
      <c r="T23" s="278"/>
      <c r="U23" s="279"/>
    </row>
    <row r="24" spans="1:21" ht="9.9499999999999993" customHeight="1" x14ac:dyDescent="0.2">
      <c r="A24" s="255"/>
      <c r="B24" s="256"/>
      <c r="C24" s="256"/>
      <c r="D24" s="256"/>
      <c r="E24" s="256"/>
      <c r="F24" s="256"/>
      <c r="G24" s="256"/>
      <c r="H24" s="256"/>
      <c r="I24" s="256"/>
      <c r="J24" s="256"/>
      <c r="K24" s="256"/>
      <c r="L24" s="256"/>
      <c r="M24" s="256"/>
      <c r="N24" s="256"/>
      <c r="O24" s="256"/>
      <c r="P24" s="256"/>
      <c r="Q24" s="256"/>
      <c r="R24" s="256"/>
      <c r="S24" s="256"/>
      <c r="T24" s="256"/>
      <c r="U24" s="256"/>
    </row>
    <row r="25" spans="1:21" ht="16.7" customHeight="1" x14ac:dyDescent="0.2">
      <c r="A25" s="501" t="s">
        <v>67</v>
      </c>
      <c r="B25" s="502"/>
      <c r="C25" s="502"/>
      <c r="D25" s="502"/>
      <c r="E25" s="502"/>
      <c r="F25" s="502"/>
      <c r="G25" s="502"/>
      <c r="H25" s="502"/>
      <c r="I25" s="502"/>
      <c r="J25" s="502"/>
      <c r="K25" s="502"/>
      <c r="L25" s="502"/>
      <c r="M25" s="502"/>
      <c r="N25" s="502"/>
      <c r="O25" s="323" t="s">
        <v>4</v>
      </c>
      <c r="P25" s="260"/>
      <c r="Q25" s="260"/>
      <c r="R25" s="261" t="s">
        <v>63</v>
      </c>
      <c r="S25" s="259"/>
      <c r="T25" s="23" t="s">
        <v>0</v>
      </c>
      <c r="U25" s="23" t="s">
        <v>7</v>
      </c>
    </row>
    <row r="26" spans="1:21" ht="15.95" customHeight="1" x14ac:dyDescent="0.2">
      <c r="A26" s="292" t="s">
        <v>118</v>
      </c>
      <c r="B26" s="293"/>
      <c r="C26" s="293"/>
      <c r="D26" s="293"/>
      <c r="E26" s="293"/>
      <c r="F26" s="293"/>
      <c r="G26" s="293"/>
      <c r="H26" s="293"/>
      <c r="I26" s="293"/>
      <c r="J26" s="293"/>
      <c r="K26" s="293"/>
      <c r="L26" s="293"/>
      <c r="M26" s="293"/>
      <c r="N26" s="294"/>
      <c r="O26" s="295"/>
      <c r="P26" s="296"/>
      <c r="Q26" s="296"/>
      <c r="R26" s="297"/>
      <c r="S26" s="298"/>
      <c r="T26" s="11">
        <f>+O26*R26</f>
        <v>0</v>
      </c>
      <c r="U26" s="3"/>
    </row>
    <row r="27" spans="1:21" ht="15.2" customHeight="1" x14ac:dyDescent="0.2">
      <c r="A27" s="292" t="s">
        <v>119</v>
      </c>
      <c r="B27" s="293"/>
      <c r="C27" s="293"/>
      <c r="D27" s="293"/>
      <c r="E27" s="293"/>
      <c r="F27" s="293"/>
      <c r="G27" s="293"/>
      <c r="H27" s="293"/>
      <c r="I27" s="293"/>
      <c r="J27" s="293"/>
      <c r="K27" s="293"/>
      <c r="L27" s="293"/>
      <c r="M27" s="293"/>
      <c r="N27" s="294"/>
      <c r="O27" s="295"/>
      <c r="P27" s="296"/>
      <c r="Q27" s="296"/>
      <c r="R27" s="297"/>
      <c r="S27" s="298"/>
      <c r="T27" s="11">
        <f>+O27*R27</f>
        <v>0</v>
      </c>
      <c r="U27" s="3"/>
    </row>
    <row r="28" spans="1:21" ht="16.7" customHeight="1" x14ac:dyDescent="0.2">
      <c r="A28" s="308" t="s">
        <v>19</v>
      </c>
      <c r="B28" s="466"/>
      <c r="C28" s="466"/>
      <c r="D28" s="467" t="s">
        <v>22</v>
      </c>
      <c r="E28" s="414"/>
      <c r="F28" s="414"/>
      <c r="G28" s="414"/>
      <c r="H28" s="347"/>
      <c r="I28" s="348"/>
      <c r="J28" s="348"/>
      <c r="K28" s="348"/>
      <c r="L28" s="348"/>
      <c r="M28" s="348"/>
      <c r="N28" s="348"/>
      <c r="O28" s="295"/>
      <c r="P28" s="296"/>
      <c r="Q28" s="296"/>
      <c r="R28" s="299">
        <v>1</v>
      </c>
      <c r="S28" s="300"/>
      <c r="T28" s="11">
        <f>+O28*R28</f>
        <v>0</v>
      </c>
      <c r="U28" s="3"/>
    </row>
    <row r="29" spans="1:21" ht="15.95" customHeight="1" x14ac:dyDescent="0.2">
      <c r="A29" s="280" t="s">
        <v>61</v>
      </c>
      <c r="B29" s="281"/>
      <c r="C29" s="281"/>
      <c r="D29" s="462" t="s">
        <v>114</v>
      </c>
      <c r="E29" s="462"/>
      <c r="F29" s="462"/>
      <c r="G29" s="463"/>
      <c r="H29" s="464"/>
      <c r="I29" s="464"/>
      <c r="J29" s="464"/>
      <c r="K29" s="464"/>
      <c r="L29" s="464"/>
      <c r="M29" s="464"/>
      <c r="N29" s="465"/>
      <c r="O29" s="295"/>
      <c r="P29" s="296"/>
      <c r="Q29" s="296"/>
      <c r="R29" s="288"/>
      <c r="S29" s="289"/>
      <c r="T29" s="11">
        <f>+O29*R29</f>
        <v>0</v>
      </c>
      <c r="U29" s="3"/>
    </row>
    <row r="30" spans="1:21" ht="10.7" customHeight="1" x14ac:dyDescent="0.2">
      <c r="A30" s="290"/>
      <c r="B30" s="291"/>
      <c r="C30" s="291"/>
      <c r="D30" s="291"/>
      <c r="E30" s="291"/>
      <c r="F30" s="291"/>
      <c r="G30" s="291"/>
      <c r="H30" s="256"/>
      <c r="I30" s="256"/>
      <c r="J30" s="256"/>
      <c r="K30" s="256"/>
      <c r="L30" s="256"/>
      <c r="M30" s="256"/>
      <c r="N30" s="256"/>
      <c r="O30" s="256"/>
      <c r="P30" s="256"/>
      <c r="Q30" s="256"/>
      <c r="R30" s="256"/>
      <c r="S30" s="256"/>
      <c r="T30" s="256"/>
      <c r="U30" s="256"/>
    </row>
    <row r="31" spans="1:21" ht="15.2" customHeight="1" x14ac:dyDescent="0.2">
      <c r="A31" s="501" t="s">
        <v>60</v>
      </c>
      <c r="B31" s="502"/>
      <c r="C31" s="502"/>
      <c r="D31" s="502"/>
      <c r="E31" s="502"/>
      <c r="F31" s="502"/>
      <c r="G31" s="502"/>
      <c r="H31" s="496"/>
      <c r="I31" s="497"/>
      <c r="J31" s="497"/>
      <c r="K31" s="18"/>
      <c r="L31" s="18"/>
      <c r="M31" s="323" t="s">
        <v>91</v>
      </c>
      <c r="N31" s="260"/>
      <c r="O31" s="260"/>
      <c r="P31" s="260"/>
      <c r="Q31" s="260"/>
      <c r="R31" s="260"/>
      <c r="S31" s="260"/>
      <c r="T31" s="323" t="s">
        <v>0</v>
      </c>
      <c r="U31" s="323" t="s">
        <v>7</v>
      </c>
    </row>
    <row r="32" spans="1:21" ht="14.45" customHeight="1" x14ac:dyDescent="0.2">
      <c r="A32" s="502"/>
      <c r="B32" s="502"/>
      <c r="C32" s="502"/>
      <c r="D32" s="502"/>
      <c r="E32" s="502"/>
      <c r="F32" s="502"/>
      <c r="G32" s="502"/>
      <c r="H32" s="221" t="s">
        <v>8</v>
      </c>
      <c r="I32" s="220"/>
      <c r="J32" s="220"/>
      <c r="K32" s="17" t="s">
        <v>57</v>
      </c>
      <c r="L32" s="17" t="s">
        <v>63</v>
      </c>
      <c r="M32" s="323" t="s">
        <v>48</v>
      </c>
      <c r="N32" s="260"/>
      <c r="O32" s="323" t="s">
        <v>32</v>
      </c>
      <c r="P32" s="260"/>
      <c r="Q32" s="260"/>
      <c r="R32" s="261" t="s">
        <v>35</v>
      </c>
      <c r="S32" s="259"/>
      <c r="T32" s="260"/>
      <c r="U32" s="260"/>
    </row>
    <row r="33" spans="1:25" s="51" customFormat="1" ht="15.75" customHeight="1" x14ac:dyDescent="0.2">
      <c r="A33" s="269" t="s">
        <v>117</v>
      </c>
      <c r="B33" s="202"/>
      <c r="C33" s="202"/>
      <c r="D33" s="202"/>
      <c r="E33" s="202"/>
      <c r="F33" s="202"/>
      <c r="G33" s="202"/>
      <c r="H33" s="504" t="s">
        <v>6</v>
      </c>
      <c r="I33" s="505"/>
      <c r="J33" s="505"/>
      <c r="K33" s="33">
        <f>IF(H35&gt;0,0,IF(W3=0,IF(W6&lt;12,IF(W6&gt;=6,1,0),0),0))</f>
        <v>0</v>
      </c>
      <c r="L33" s="4">
        <v>289</v>
      </c>
      <c r="M33" s="44"/>
      <c r="N33" s="47">
        <f>IF(K33&gt;0,(+L33*0.2)*M33,0)</f>
        <v>0</v>
      </c>
      <c r="O33" s="14"/>
      <c r="P33" s="506">
        <f>IF(K33&gt;0,(+L33*0.3)*O33,0)</f>
        <v>0</v>
      </c>
      <c r="Q33" s="307"/>
      <c r="R33" s="45"/>
      <c r="S33" s="48">
        <f>IF(K33&gt;0,(+L33*0.5)*R33,0)</f>
        <v>0</v>
      </c>
      <c r="T33" s="11">
        <f>ROUND(IF(((+K33*L33)-P33-S33)&lt;0,0,((+K33*L33)-P33-S33-N33)),0)</f>
        <v>0</v>
      </c>
      <c r="U33" s="3"/>
      <c r="V33" s="49"/>
      <c r="W33" s="49"/>
      <c r="X33" s="50"/>
      <c r="Y33" s="50"/>
    </row>
    <row r="34" spans="1:25" s="51" customFormat="1" ht="15.75" customHeight="1" x14ac:dyDescent="0.2">
      <c r="A34" s="269" t="s">
        <v>24</v>
      </c>
      <c r="B34" s="202"/>
      <c r="C34" s="202"/>
      <c r="D34" s="202"/>
      <c r="E34" s="202"/>
      <c r="F34" s="202"/>
      <c r="G34" s="202"/>
      <c r="H34" s="504" t="s">
        <v>6</v>
      </c>
      <c r="I34" s="505"/>
      <c r="J34" s="505"/>
      <c r="K34" s="33">
        <f>IF(H36&gt;0,0,IF(W3=0,IF(W6&gt;=12,1,0),0))</f>
        <v>0</v>
      </c>
      <c r="L34" s="4">
        <v>537</v>
      </c>
      <c r="M34" s="44"/>
      <c r="N34" s="47">
        <f t="shared" ref="N34" si="0">IF(K34&gt;0,(+L34*0.2)*M34,0)</f>
        <v>0</v>
      </c>
      <c r="O34" s="14"/>
      <c r="P34" s="506">
        <f t="shared" ref="P34" si="1">IF(K34&gt;0,(+L34*0.3)*O34,0)</f>
        <v>0</v>
      </c>
      <c r="Q34" s="307"/>
      <c r="R34" s="45"/>
      <c r="S34" s="48">
        <f t="shared" ref="S34:S36" si="2">IF(K34&gt;0,(+L34*0.5)*R34,0)</f>
        <v>0</v>
      </c>
      <c r="T34" s="11">
        <f>ROUND(IF(((+K34*L34)-P34-S34)&lt;0,0,((+K34*L34)-P34-S34-N34)),0)</f>
        <v>0</v>
      </c>
      <c r="U34" s="3"/>
      <c r="V34" s="49"/>
      <c r="W34" s="49"/>
      <c r="X34" s="50"/>
      <c r="Y34" s="50"/>
    </row>
    <row r="35" spans="1:25" ht="15.95" customHeight="1" x14ac:dyDescent="0.2">
      <c r="A35" s="269" t="s">
        <v>92</v>
      </c>
      <c r="B35" s="260"/>
      <c r="C35" s="260"/>
      <c r="D35" s="260"/>
      <c r="E35" s="260"/>
      <c r="F35" s="260"/>
      <c r="G35" s="260"/>
      <c r="H35" s="347"/>
      <c r="I35" s="503"/>
      <c r="J35" s="503"/>
      <c r="K35" s="43">
        <f>IF(H35&gt;0,IF(W3=0,IF(W6&lt;12,IF(W6&gt;=6,1,0),0),0),0)</f>
        <v>0</v>
      </c>
      <c r="L35" s="24"/>
      <c r="M35" s="14"/>
      <c r="N35" s="47">
        <f>IF(K35&gt;0,(+L35*0.1)*M35,0)</f>
        <v>0</v>
      </c>
      <c r="O35" s="14"/>
      <c r="P35" s="506">
        <f>IF(K35&gt;0,(+L35*0.4)*O35,0)</f>
        <v>0</v>
      </c>
      <c r="Q35" s="307"/>
      <c r="R35" s="45"/>
      <c r="S35" s="48">
        <f t="shared" si="2"/>
        <v>0</v>
      </c>
      <c r="T35" s="11">
        <f>ROUND(IF((((+K35*L35)/3*2)-O35-S35)&lt;0,0,IF((((+K35*L35)/3*2)-P35-S35-N35)&lt;0,0,(((+K35*L35)/3*2)-P35-S35-N35))),0)</f>
        <v>0</v>
      </c>
      <c r="U35" s="3"/>
    </row>
    <row r="36" spans="1:25" ht="15.95" customHeight="1" x14ac:dyDescent="0.2">
      <c r="A36" s="269" t="s">
        <v>108</v>
      </c>
      <c r="B36" s="260"/>
      <c r="C36" s="260"/>
      <c r="D36" s="260"/>
      <c r="E36" s="260"/>
      <c r="F36" s="260"/>
      <c r="G36" s="260"/>
      <c r="H36" s="347"/>
      <c r="I36" s="503"/>
      <c r="J36" s="503"/>
      <c r="K36" s="43">
        <f>IF(H36&gt;0,IF(W3=0,IF(W6&gt;=12,1,0),0),0)</f>
        <v>0</v>
      </c>
      <c r="L36" s="24"/>
      <c r="M36" s="14"/>
      <c r="N36" s="47">
        <f>IF(K36&gt;0,(+L36*0.1)*M36,0)</f>
        <v>0</v>
      </c>
      <c r="O36" s="14"/>
      <c r="P36" s="506">
        <f>IF(K36&gt;0,(+L36*0.4)*O36,0)</f>
        <v>0</v>
      </c>
      <c r="Q36" s="307"/>
      <c r="R36" s="45"/>
      <c r="S36" s="48">
        <f t="shared" si="2"/>
        <v>0</v>
      </c>
      <c r="T36" s="11">
        <f>ROUND(IF(((+K36*L36)-P36-S36)&lt;0,0,((+K36*L36)-P36-S36-N36)),0)</f>
        <v>0</v>
      </c>
      <c r="U36" s="3"/>
    </row>
    <row r="37" spans="1:25" ht="14.45" customHeight="1" x14ac:dyDescent="0.2">
      <c r="A37" s="507" t="s">
        <v>93</v>
      </c>
      <c r="B37" s="508"/>
      <c r="C37" s="508"/>
      <c r="D37" s="508"/>
      <c r="E37" s="508"/>
      <c r="F37" s="508"/>
      <c r="G37" s="508"/>
      <c r="H37" s="508"/>
      <c r="I37" s="508"/>
      <c r="J37" s="508"/>
      <c r="K37" s="508"/>
      <c r="L37" s="508"/>
      <c r="M37" s="508"/>
      <c r="N37" s="508"/>
      <c r="O37" s="508"/>
      <c r="P37" s="508"/>
      <c r="Q37" s="508"/>
      <c r="R37" s="508"/>
      <c r="S37" s="508"/>
      <c r="T37" s="508"/>
      <c r="U37" s="508"/>
    </row>
    <row r="38" spans="1:25" ht="13.7" customHeight="1" x14ac:dyDescent="0.2">
      <c r="A38" s="509" t="s">
        <v>76</v>
      </c>
      <c r="B38" s="394"/>
      <c r="C38" s="394"/>
      <c r="D38" s="394"/>
      <c r="E38" s="394"/>
      <c r="F38" s="394"/>
      <c r="G38" s="394"/>
      <c r="H38" s="394"/>
      <c r="I38" s="394"/>
      <c r="J38" s="394"/>
      <c r="K38" s="394"/>
      <c r="L38" s="394"/>
      <c r="M38" s="394"/>
      <c r="N38" s="394"/>
      <c r="O38" s="394"/>
      <c r="P38" s="394"/>
      <c r="Q38" s="394"/>
      <c r="R38" s="394"/>
      <c r="S38" s="394"/>
      <c r="T38" s="394"/>
      <c r="U38" s="394"/>
    </row>
    <row r="39" spans="1:25" ht="25.5" customHeight="1" x14ac:dyDescent="0.2">
      <c r="A39" s="510" t="s">
        <v>109</v>
      </c>
      <c r="B39" s="220"/>
      <c r="C39" s="220"/>
      <c r="D39" s="220"/>
      <c r="E39" s="220"/>
      <c r="F39" s="220"/>
      <c r="G39" s="220"/>
      <c r="H39" s="220"/>
      <c r="I39" s="220"/>
      <c r="J39" s="220"/>
      <c r="K39" s="220"/>
      <c r="L39" s="220"/>
      <c r="M39" s="220"/>
      <c r="N39" s="220"/>
      <c r="O39" s="220"/>
      <c r="P39" s="220"/>
      <c r="Q39" s="220"/>
      <c r="R39" s="220"/>
      <c r="S39" s="220"/>
      <c r="T39" s="220"/>
      <c r="U39" s="220"/>
    </row>
    <row r="40" spans="1:25" ht="8.4499999999999993" customHeight="1" x14ac:dyDescent="0.2">
      <c r="A40" s="255"/>
      <c r="B40" s="256"/>
      <c r="C40" s="256"/>
      <c r="D40" s="256"/>
      <c r="E40" s="256"/>
      <c r="F40" s="256"/>
      <c r="G40" s="256"/>
      <c r="H40" s="256"/>
      <c r="I40" s="256"/>
      <c r="J40" s="256"/>
      <c r="K40" s="256"/>
      <c r="L40" s="256"/>
      <c r="M40" s="256"/>
      <c r="N40" s="256"/>
      <c r="O40" s="256"/>
      <c r="P40" s="256"/>
      <c r="Q40" s="256"/>
      <c r="R40" s="256"/>
      <c r="S40" s="256"/>
      <c r="T40" s="256"/>
      <c r="U40" s="256"/>
    </row>
    <row r="41" spans="1:25" ht="16.7" customHeight="1" x14ac:dyDescent="0.2">
      <c r="A41" s="511" t="s">
        <v>84</v>
      </c>
      <c r="B41" s="512"/>
      <c r="C41" s="512"/>
      <c r="D41" s="512"/>
      <c r="E41" s="512"/>
      <c r="F41" s="512"/>
      <c r="G41" s="512"/>
      <c r="H41" s="512"/>
      <c r="I41" s="512"/>
      <c r="J41" s="512"/>
      <c r="K41" s="512"/>
      <c r="L41" s="512"/>
      <c r="M41" s="513"/>
      <c r="N41" s="513"/>
      <c r="O41" s="513"/>
      <c r="P41" s="513"/>
      <c r="Q41" s="513"/>
      <c r="R41" s="513"/>
      <c r="S41" s="512"/>
      <c r="T41" s="512"/>
      <c r="U41" s="512"/>
    </row>
    <row r="42" spans="1:25" ht="15.95" customHeight="1" x14ac:dyDescent="0.2">
      <c r="A42" s="498" t="s">
        <v>29</v>
      </c>
      <c r="B42" s="497"/>
      <c r="C42" s="497"/>
      <c r="D42" s="497"/>
      <c r="E42" s="497"/>
      <c r="F42" s="497"/>
      <c r="G42" s="497"/>
      <c r="H42" s="497"/>
      <c r="I42" s="497"/>
      <c r="J42" s="497"/>
      <c r="K42" s="497"/>
      <c r="L42" s="466"/>
      <c r="M42" s="514" t="s">
        <v>50</v>
      </c>
      <c r="N42" s="428"/>
      <c r="O42" s="428"/>
      <c r="P42" s="428"/>
      <c r="Q42" s="428"/>
      <c r="R42" s="39"/>
      <c r="S42" s="9" t="s">
        <v>51</v>
      </c>
      <c r="T42" s="18" t="s">
        <v>20</v>
      </c>
      <c r="U42" s="18" t="s">
        <v>5</v>
      </c>
    </row>
    <row r="43" spans="1:25" ht="15.2" customHeight="1" x14ac:dyDescent="0.2">
      <c r="A43" s="333" t="s">
        <v>15</v>
      </c>
      <c r="B43" s="220"/>
      <c r="C43" s="220"/>
      <c r="D43" s="220"/>
      <c r="E43" s="220"/>
      <c r="F43" s="220"/>
      <c r="G43" s="220"/>
      <c r="H43" s="220"/>
      <c r="I43" s="220"/>
      <c r="J43" s="220"/>
      <c r="K43" s="220"/>
      <c r="L43" s="334"/>
      <c r="M43" s="335" t="s">
        <v>16</v>
      </c>
      <c r="N43" s="325"/>
      <c r="O43" s="40" t="s">
        <v>2</v>
      </c>
      <c r="P43" s="336" t="s">
        <v>11</v>
      </c>
      <c r="Q43" s="325"/>
      <c r="R43" s="41"/>
      <c r="S43" s="37" t="s">
        <v>42</v>
      </c>
      <c r="T43" s="17" t="s">
        <v>75</v>
      </c>
      <c r="U43" s="17" t="s">
        <v>54</v>
      </c>
    </row>
    <row r="44" spans="1:25" ht="16.7" customHeight="1" x14ac:dyDescent="0.2">
      <c r="A44" s="347"/>
      <c r="B44" s="348"/>
      <c r="C44" s="348"/>
      <c r="D44" s="348"/>
      <c r="E44" s="348"/>
      <c r="F44" s="348"/>
      <c r="G44" s="348"/>
      <c r="H44" s="348"/>
      <c r="I44" s="348"/>
      <c r="J44" s="348"/>
      <c r="K44" s="348"/>
      <c r="L44" s="348"/>
      <c r="M44" s="353"/>
      <c r="N44" s="354"/>
      <c r="O44" s="38" t="s">
        <v>2</v>
      </c>
      <c r="P44" s="355"/>
      <c r="Q44" s="355"/>
      <c r="R44" s="356"/>
      <c r="S44" s="3"/>
      <c r="T44" s="24"/>
      <c r="U44" s="3"/>
    </row>
    <row r="45" spans="1:25" ht="16.7" customHeight="1" x14ac:dyDescent="0.2">
      <c r="A45" s="347"/>
      <c r="B45" s="348"/>
      <c r="C45" s="348"/>
      <c r="D45" s="348"/>
      <c r="E45" s="348"/>
      <c r="F45" s="348"/>
      <c r="G45" s="348"/>
      <c r="H45" s="348"/>
      <c r="I45" s="348"/>
      <c r="J45" s="348"/>
      <c r="K45" s="348"/>
      <c r="L45" s="348"/>
      <c r="M45" s="349"/>
      <c r="N45" s="350"/>
      <c r="O45" s="7" t="s">
        <v>2</v>
      </c>
      <c r="P45" s="351"/>
      <c r="Q45" s="351"/>
      <c r="R45" s="352"/>
      <c r="S45" s="3"/>
      <c r="T45" s="24"/>
      <c r="U45" s="3"/>
    </row>
    <row r="46" spans="1:25" ht="16.7" customHeight="1" x14ac:dyDescent="0.2">
      <c r="A46" s="347"/>
      <c r="B46" s="348"/>
      <c r="C46" s="348"/>
      <c r="D46" s="348"/>
      <c r="E46" s="348"/>
      <c r="F46" s="348"/>
      <c r="G46" s="348"/>
      <c r="H46" s="348"/>
      <c r="I46" s="348"/>
      <c r="J46" s="348"/>
      <c r="K46" s="348"/>
      <c r="L46" s="348"/>
      <c r="M46" s="349"/>
      <c r="N46" s="350"/>
      <c r="O46" s="7" t="s">
        <v>2</v>
      </c>
      <c r="P46" s="351"/>
      <c r="Q46" s="351"/>
      <c r="R46" s="352"/>
      <c r="S46" s="3"/>
      <c r="T46" s="24"/>
      <c r="U46" s="3"/>
    </row>
    <row r="47" spans="1:25" ht="16.7" customHeight="1" x14ac:dyDescent="0.2">
      <c r="A47" s="347"/>
      <c r="B47" s="348"/>
      <c r="C47" s="348"/>
      <c r="D47" s="348"/>
      <c r="E47" s="348"/>
      <c r="F47" s="348"/>
      <c r="G47" s="348"/>
      <c r="H47" s="348"/>
      <c r="I47" s="348"/>
      <c r="J47" s="348"/>
      <c r="K47" s="348"/>
      <c r="L47" s="348"/>
      <c r="M47" s="349"/>
      <c r="N47" s="350"/>
      <c r="O47" s="7" t="s">
        <v>2</v>
      </c>
      <c r="P47" s="351"/>
      <c r="Q47" s="351"/>
      <c r="R47" s="352"/>
      <c r="S47" s="3"/>
      <c r="T47" s="24"/>
      <c r="U47" s="3"/>
    </row>
    <row r="48" spans="1:25" ht="10.7" customHeight="1" x14ac:dyDescent="0.2">
      <c r="A48" s="255"/>
      <c r="B48" s="256"/>
      <c r="C48" s="256"/>
      <c r="D48" s="256"/>
      <c r="E48" s="256"/>
      <c r="F48" s="256"/>
      <c r="G48" s="256"/>
      <c r="H48" s="256"/>
      <c r="I48" s="256"/>
      <c r="J48" s="256"/>
      <c r="K48" s="256"/>
      <c r="L48" s="256"/>
      <c r="M48" s="256"/>
      <c r="N48" s="256"/>
      <c r="O48" s="256"/>
      <c r="P48" s="256"/>
      <c r="Q48" s="256"/>
      <c r="R48" s="256"/>
      <c r="S48" s="256"/>
      <c r="T48" s="256"/>
      <c r="U48" s="256"/>
    </row>
    <row r="49" spans="1:24" ht="15.95" customHeight="1" x14ac:dyDescent="0.2">
      <c r="A49" s="316" t="s">
        <v>49</v>
      </c>
      <c r="B49" s="317"/>
      <c r="C49" s="317"/>
      <c r="D49" s="317"/>
      <c r="E49" s="317"/>
      <c r="F49" s="317"/>
      <c r="G49" s="317"/>
      <c r="H49" s="317"/>
      <c r="I49" s="317"/>
      <c r="J49" s="317"/>
      <c r="K49" s="35" t="s">
        <v>113</v>
      </c>
      <c r="L49" s="8"/>
      <c r="M49" s="323" t="s">
        <v>81</v>
      </c>
      <c r="N49" s="260"/>
      <c r="O49" s="260"/>
      <c r="P49" s="260"/>
      <c r="Q49" s="260"/>
      <c r="R49" s="260"/>
      <c r="S49" s="260"/>
      <c r="T49" s="18" t="s">
        <v>0</v>
      </c>
      <c r="U49" s="18" t="s">
        <v>7</v>
      </c>
    </row>
    <row r="50" spans="1:24" ht="16.7" customHeight="1" x14ac:dyDescent="0.2">
      <c r="A50" s="219" t="s">
        <v>79</v>
      </c>
      <c r="B50" s="220"/>
      <c r="C50" s="220"/>
      <c r="D50" s="221" t="s">
        <v>121</v>
      </c>
      <c r="E50" s="220"/>
      <c r="F50" s="220"/>
      <c r="G50" s="220"/>
      <c r="H50" s="220"/>
      <c r="I50" s="220"/>
      <c r="J50" s="220"/>
      <c r="K50" s="34">
        <f>IF(W3&gt;0,T3,0)</f>
        <v>0</v>
      </c>
      <c r="L50" s="17" t="s">
        <v>80</v>
      </c>
      <c r="M50" s="323" t="s">
        <v>48</v>
      </c>
      <c r="N50" s="260"/>
      <c r="O50" s="323" t="s">
        <v>32</v>
      </c>
      <c r="P50" s="260"/>
      <c r="Q50" s="260"/>
      <c r="R50" s="261" t="s">
        <v>35</v>
      </c>
      <c r="S50" s="259"/>
      <c r="T50" s="17"/>
      <c r="U50" s="17"/>
    </row>
    <row r="51" spans="1:24" ht="15.95" customHeight="1" x14ac:dyDescent="0.2">
      <c r="A51" s="269" t="s">
        <v>9</v>
      </c>
      <c r="B51" s="202"/>
      <c r="C51" s="202"/>
      <c r="D51" s="3"/>
      <c r="E51" s="21" t="s">
        <v>6</v>
      </c>
      <c r="F51" s="3"/>
      <c r="G51" s="347"/>
      <c r="H51" s="503"/>
      <c r="I51" s="503"/>
      <c r="J51" s="503"/>
      <c r="K51" s="14"/>
      <c r="L51" s="46">
        <v>569</v>
      </c>
      <c r="M51" s="14"/>
      <c r="N51" s="52">
        <f>IF(M51&gt;0,(+L51*V51)*M51,0)</f>
        <v>0</v>
      </c>
      <c r="O51" s="14"/>
      <c r="P51" s="306">
        <f>IF(O51&gt;0,(+L51*W51)*O51,0)</f>
        <v>0</v>
      </c>
      <c r="Q51" s="307"/>
      <c r="R51" s="45"/>
      <c r="S51" s="48">
        <f>IF(K51&gt;0,(+L51*X51)*R51,0)</f>
        <v>0</v>
      </c>
      <c r="T51" s="11">
        <f>ROUND(IF(((K51*L51)-N51-P51-S51)&lt;0,0,((K51*L51)-N51-P51-S51)),0)</f>
        <v>0</v>
      </c>
      <c r="U51" s="3"/>
      <c r="V51" s="53" t="b">
        <f>IF(AND(D51&gt;0,F51&gt;0),0,IF(AND(D51&lt;0,F51&lt;0),0,IF(D51&gt;0,0.2,IF(F51&gt;0,0.1))))</f>
        <v>0</v>
      </c>
      <c r="W51" s="53" t="b">
        <f>IF(AND(D51&gt;0,F51&gt;0),0,IF(AND(D51&lt;0,F51&lt;0),0,IF(D51&gt;0,0.3,IF(F51&gt;0,0.4))))</f>
        <v>0</v>
      </c>
      <c r="X51" s="53" t="b">
        <f>IF(AND(D51&gt;0,F51&gt;0),0,IF(AND(D51&lt;0,F51&lt;0),0,IF(D51&gt;0,0.5,IF(F51&gt;0,0.5))))</f>
        <v>0</v>
      </c>
    </row>
    <row r="52" spans="1:24" ht="17.45" customHeight="1" x14ac:dyDescent="0.2">
      <c r="A52" s="269" t="s">
        <v>43</v>
      </c>
      <c r="B52" s="202"/>
      <c r="C52" s="202"/>
      <c r="D52" s="3"/>
      <c r="E52" s="21" t="s">
        <v>6</v>
      </c>
      <c r="F52" s="3"/>
      <c r="G52" s="347"/>
      <c r="H52" s="503"/>
      <c r="I52" s="503"/>
      <c r="J52" s="503"/>
      <c r="K52" s="14"/>
      <c r="L52" s="46">
        <v>159</v>
      </c>
      <c r="M52" s="14"/>
      <c r="N52" s="52">
        <f t="shared" ref="N52" si="3">IF(M52&gt;0,(+L52*V52)*M52,0)</f>
        <v>0</v>
      </c>
      <c r="O52" s="14"/>
      <c r="P52" s="306">
        <f t="shared" ref="P52" si="4">IF(O52&gt;0,(+L52*W52)*O52,0)</f>
        <v>0</v>
      </c>
      <c r="Q52" s="307"/>
      <c r="R52" s="45"/>
      <c r="S52" s="48">
        <f t="shared" ref="S52" si="5">IF(K52&gt;0,(+L52*X52)*R52,0)</f>
        <v>0</v>
      </c>
      <c r="T52" s="11">
        <f>ROUND(IF(((K52*L52)-N52-P52-S52)&lt;0,0,((K52*L52)-N52-P52-S52)),0)</f>
        <v>0</v>
      </c>
      <c r="U52" s="3"/>
      <c r="V52" s="54" t="b">
        <f>IF(AND(D52&gt;0,F52&gt;0),0,IF(AND(D52&lt;0,F52&lt;0),0,IF(D52&gt;0,0.2,IF(F52&gt;0,0.1))))</f>
        <v>0</v>
      </c>
      <c r="W52" s="53" t="b">
        <f>IF(AND(D52&gt;0,F52&gt;0),0,IF(AND(D52&lt;0,F52&lt;0),0,IF(D52&gt;0,0.3,IF(F52&gt;0,0.4))))</f>
        <v>0</v>
      </c>
      <c r="X52" s="53" t="b">
        <f>IF(AND(D52&gt;0,F52&gt;0),0,IF(AND(D52&lt;0,F52&lt;0),0,IF(D52&gt;0,0.5,IF(F52&gt;0,0.5))))</f>
        <v>0</v>
      </c>
    </row>
    <row r="53" spans="1:24" ht="17.45" customHeight="1" x14ac:dyDescent="0.2">
      <c r="A53" s="269" t="s">
        <v>53</v>
      </c>
      <c r="B53" s="202"/>
      <c r="C53" s="202"/>
      <c r="D53" s="3"/>
      <c r="E53" s="21" t="s">
        <v>6</v>
      </c>
      <c r="F53" s="3"/>
      <c r="G53" s="347"/>
      <c r="H53" s="503"/>
      <c r="I53" s="503"/>
      <c r="J53" s="503"/>
      <c r="K53" s="14"/>
      <c r="L53" s="46">
        <v>88</v>
      </c>
      <c r="M53" s="14"/>
      <c r="N53" s="52">
        <f t="shared" ref="N53:N54" si="6">IF(M53&gt;0,(+L53*V53)*M53,0)</f>
        <v>0</v>
      </c>
      <c r="O53" s="14"/>
      <c r="P53" s="306">
        <f t="shared" ref="P53:P54" si="7">IF(O53&gt;0,(+L53*W53)*O53,0)</f>
        <v>0</v>
      </c>
      <c r="Q53" s="307"/>
      <c r="R53" s="45"/>
      <c r="S53" s="48">
        <f t="shared" ref="S53:S54" si="8">IF(K53&gt;0,(+L53*X53)*R53,0)</f>
        <v>0</v>
      </c>
      <c r="T53" s="11">
        <f>ROUND(IF(((K53*L53)-N53-P53-S53)&lt;0,0,((K53*L53)-N53-P53-S53)),0)</f>
        <v>0</v>
      </c>
      <c r="U53" s="3"/>
      <c r="V53" s="54" t="b">
        <f>IF(AND(D53&gt;0,F53&gt;0),0,IF(AND(D53&lt;0,F53&lt;0),0,IF(D53&gt;0,0.2,IF(F53&gt;0,0.1))))</f>
        <v>0</v>
      </c>
      <c r="W53" s="53" t="b">
        <f>IF(AND(D53&gt;0,F53&gt;0),0,IF(AND(D53&lt;0,F53&lt;0),0,IF(D53&gt;0,0.3,IF(F53&gt;0,0.4))))</f>
        <v>0</v>
      </c>
      <c r="X53" s="53" t="b">
        <f>IF(AND(D53&gt;0,F53&gt;0),0,IF(AND(D53&lt;0,F53&lt;0),0,IF(D53&gt;0,0.5,IF(F53&gt;0,0.5))))</f>
        <v>0</v>
      </c>
    </row>
    <row r="54" spans="1:24" ht="15.95" customHeight="1" x14ac:dyDescent="0.2">
      <c r="A54" s="347"/>
      <c r="B54" s="503"/>
      <c r="C54" s="503"/>
      <c r="D54" s="3"/>
      <c r="E54" s="21" t="s">
        <v>6</v>
      </c>
      <c r="F54" s="3"/>
      <c r="G54" s="347"/>
      <c r="H54" s="503"/>
      <c r="I54" s="503"/>
      <c r="J54" s="503"/>
      <c r="K54" s="14"/>
      <c r="L54" s="46"/>
      <c r="M54" s="14"/>
      <c r="N54" s="52">
        <f t="shared" si="6"/>
        <v>0</v>
      </c>
      <c r="O54" s="14"/>
      <c r="P54" s="306">
        <f t="shared" si="7"/>
        <v>0</v>
      </c>
      <c r="Q54" s="307"/>
      <c r="R54" s="45"/>
      <c r="S54" s="48">
        <f t="shared" si="8"/>
        <v>0</v>
      </c>
      <c r="T54" s="11">
        <f>ROUND(IF(((K54*L54)-N54-P54-S54)&lt;0,0,((K54*L54)-N54-P54-S54)),0)</f>
        <v>0</v>
      </c>
      <c r="U54" s="3"/>
      <c r="V54" s="54" t="b">
        <f>IF(AND(D54&gt;0,F54&gt;0),0,IF(AND(D54&lt;0,F54&lt;0),0,IF(D54&gt;0,0.2,IF(F54&gt;0,0.1))))</f>
        <v>0</v>
      </c>
      <c r="W54" s="53" t="b">
        <f>IF(AND(D54&gt;0,F54&gt;0),0,IF(AND(D54&lt;0,F54&lt;0),0,IF(D54&gt;0,0.3,IF(F54&gt;0,0.4))))</f>
        <v>0</v>
      </c>
      <c r="X54" s="53" t="b">
        <f>IF(AND(D54&gt;0,F54&gt;0),0,IF(AND(D54&lt;0,F54&lt;0),0,IF(D54&gt;0,0.5,IF(F54&gt;0,0.5))))</f>
        <v>0</v>
      </c>
    </row>
    <row r="55" spans="1:24" ht="14.45" customHeight="1" x14ac:dyDescent="0.2">
      <c r="A55" s="507" t="s">
        <v>123</v>
      </c>
      <c r="B55" s="508"/>
      <c r="C55" s="508"/>
      <c r="D55" s="508"/>
      <c r="E55" s="508"/>
      <c r="F55" s="508"/>
      <c r="G55" s="508"/>
      <c r="H55" s="508"/>
      <c r="I55" s="508"/>
      <c r="J55" s="508"/>
      <c r="K55" s="508"/>
      <c r="L55" s="508"/>
      <c r="M55" s="508"/>
      <c r="N55" s="508"/>
      <c r="O55" s="508"/>
      <c r="P55" s="508"/>
      <c r="Q55" s="508"/>
      <c r="R55" s="508"/>
      <c r="S55" s="508"/>
      <c r="T55" s="508"/>
      <c r="U55" s="508"/>
    </row>
    <row r="56" spans="1:24" ht="13.7" customHeight="1" x14ac:dyDescent="0.2">
      <c r="A56" s="509" t="s">
        <v>124</v>
      </c>
      <c r="B56" s="394"/>
      <c r="C56" s="394"/>
      <c r="D56" s="394"/>
      <c r="E56" s="394"/>
      <c r="F56" s="394"/>
      <c r="G56" s="394"/>
      <c r="H56" s="394"/>
      <c r="I56" s="394"/>
      <c r="J56" s="394"/>
      <c r="K56" s="394"/>
      <c r="L56" s="394"/>
      <c r="M56" s="394"/>
      <c r="N56" s="394"/>
      <c r="O56" s="394"/>
      <c r="P56" s="394"/>
      <c r="Q56" s="394"/>
      <c r="R56" s="394"/>
      <c r="S56" s="394"/>
      <c r="T56" s="394"/>
      <c r="U56" s="394"/>
    </row>
    <row r="57" spans="1:24" ht="13.7" customHeight="1" x14ac:dyDescent="0.2">
      <c r="A57" s="509" t="s">
        <v>120</v>
      </c>
      <c r="B57" s="394"/>
      <c r="C57" s="394"/>
      <c r="D57" s="394"/>
      <c r="E57" s="394"/>
      <c r="F57" s="394"/>
      <c r="G57" s="394"/>
      <c r="H57" s="394"/>
      <c r="I57" s="394"/>
      <c r="J57" s="394"/>
      <c r="K57" s="394"/>
      <c r="L57" s="394"/>
      <c r="M57" s="394"/>
      <c r="N57" s="394"/>
      <c r="O57" s="394"/>
      <c r="P57" s="394"/>
      <c r="Q57" s="394"/>
      <c r="R57" s="394"/>
      <c r="S57" s="394"/>
      <c r="T57" s="394"/>
      <c r="U57" s="394"/>
    </row>
    <row r="58" spans="1:24" ht="14.45" customHeight="1" x14ac:dyDescent="0.2">
      <c r="A58" s="510" t="s">
        <v>77</v>
      </c>
      <c r="B58" s="220"/>
      <c r="C58" s="220"/>
      <c r="D58" s="220"/>
      <c r="E58" s="220"/>
      <c r="F58" s="220"/>
      <c r="G58" s="220"/>
      <c r="H58" s="220"/>
      <c r="I58" s="220"/>
      <c r="J58" s="220"/>
      <c r="K58" s="220"/>
      <c r="L58" s="220"/>
      <c r="M58" s="220"/>
      <c r="N58" s="220"/>
      <c r="O58" s="220"/>
      <c r="P58" s="220"/>
      <c r="Q58" s="220"/>
      <c r="R58" s="220"/>
      <c r="S58" s="220"/>
      <c r="T58" s="220"/>
      <c r="U58" s="220"/>
    </row>
    <row r="59" spans="1:24" ht="10.7" customHeight="1" x14ac:dyDescent="0.2">
      <c r="A59" s="255"/>
      <c r="B59" s="256"/>
      <c r="C59" s="256"/>
      <c r="D59" s="256"/>
      <c r="E59" s="256"/>
      <c r="F59" s="256"/>
      <c r="G59" s="256"/>
      <c r="H59" s="256"/>
      <c r="I59" s="256"/>
      <c r="J59" s="256"/>
      <c r="K59" s="256"/>
      <c r="L59" s="256"/>
      <c r="M59" s="256"/>
      <c r="N59" s="256"/>
      <c r="O59" s="256"/>
      <c r="P59" s="256"/>
      <c r="Q59" s="256"/>
      <c r="R59" s="256"/>
      <c r="S59" s="256"/>
      <c r="T59" s="256"/>
      <c r="U59" s="256"/>
    </row>
    <row r="60" spans="1:24" ht="16.7" customHeight="1" x14ac:dyDescent="0.2">
      <c r="A60" s="316" t="s">
        <v>3</v>
      </c>
      <c r="B60" s="316"/>
      <c r="C60" s="316"/>
      <c r="D60" s="316"/>
      <c r="E60" s="316"/>
      <c r="F60" s="316"/>
      <c r="G60" s="316"/>
      <c r="H60" s="316"/>
      <c r="I60" s="316"/>
      <c r="J60" s="316"/>
      <c r="K60" s="316"/>
      <c r="L60" s="316"/>
      <c r="M60" s="316"/>
      <c r="N60" s="316"/>
      <c r="O60" s="259" t="s">
        <v>57</v>
      </c>
      <c r="P60" s="260"/>
      <c r="Q60" s="260"/>
      <c r="R60" s="261" t="s">
        <v>63</v>
      </c>
      <c r="S60" s="259"/>
      <c r="T60" s="23" t="s">
        <v>0</v>
      </c>
      <c r="U60" s="23" t="s">
        <v>7</v>
      </c>
    </row>
    <row r="61" spans="1:24" ht="16.7" customHeight="1" x14ac:dyDescent="0.2">
      <c r="A61" s="384" t="s">
        <v>105</v>
      </c>
      <c r="B61" s="384"/>
      <c r="C61" s="384"/>
      <c r="D61" s="384"/>
      <c r="E61" s="384"/>
      <c r="F61" s="384"/>
      <c r="G61" s="384"/>
      <c r="H61" s="384"/>
      <c r="I61" s="384"/>
      <c r="J61" s="384"/>
      <c r="K61" s="384"/>
      <c r="L61" s="384"/>
      <c r="M61" s="384"/>
      <c r="N61" s="384"/>
      <c r="O61" s="461"/>
      <c r="P61" s="348"/>
      <c r="Q61" s="348"/>
      <c r="R61" s="386">
        <v>430</v>
      </c>
      <c r="S61" s="387"/>
      <c r="T61" s="11">
        <f>+O61*R61</f>
        <v>0</v>
      </c>
      <c r="U61" s="3"/>
    </row>
    <row r="62" spans="1:24" ht="12.2" customHeight="1" x14ac:dyDescent="0.2">
      <c r="A62" s="400"/>
      <c r="B62" s="291"/>
      <c r="C62" s="291"/>
      <c r="D62" s="291"/>
      <c r="E62" s="291"/>
      <c r="F62" s="291"/>
      <c r="G62" s="291"/>
      <c r="H62" s="291"/>
      <c r="I62" s="291"/>
      <c r="J62" s="291"/>
      <c r="K62" s="291"/>
      <c r="L62" s="291"/>
      <c r="M62" s="291"/>
      <c r="N62" s="291"/>
      <c r="O62" s="256"/>
      <c r="P62" s="256"/>
      <c r="Q62" s="256"/>
      <c r="R62" s="256"/>
      <c r="S62" s="256"/>
      <c r="T62" s="256"/>
      <c r="U62" s="256"/>
    </row>
    <row r="63" spans="1:24" ht="15.2" customHeight="1" x14ac:dyDescent="0.2">
      <c r="A63" s="316" t="s">
        <v>46</v>
      </c>
      <c r="B63" s="317"/>
      <c r="C63" s="317"/>
      <c r="D63" s="317"/>
      <c r="E63" s="317"/>
      <c r="F63" s="317"/>
      <c r="G63" s="317"/>
      <c r="H63" s="317"/>
      <c r="I63" s="317"/>
      <c r="J63" s="317"/>
      <c r="K63" s="317"/>
      <c r="L63" s="317"/>
      <c r="M63" s="317"/>
      <c r="N63" s="317"/>
      <c r="O63" s="317"/>
      <c r="P63" s="317"/>
      <c r="Q63" s="318"/>
      <c r="R63" s="401" t="s">
        <v>116</v>
      </c>
      <c r="S63" s="401"/>
      <c r="T63" s="9" t="s">
        <v>20</v>
      </c>
      <c r="U63" s="18" t="s">
        <v>5</v>
      </c>
    </row>
    <row r="64" spans="1:24" ht="15.95" customHeight="1" x14ac:dyDescent="0.2">
      <c r="A64" s="456" t="s">
        <v>70</v>
      </c>
      <c r="B64" s="457"/>
      <c r="C64" s="457"/>
      <c r="D64" s="457"/>
      <c r="E64" s="457"/>
      <c r="F64" s="457"/>
      <c r="G64" s="457"/>
      <c r="H64" s="457"/>
      <c r="I64" s="457"/>
      <c r="J64" s="457"/>
      <c r="K64" s="457"/>
      <c r="L64" s="457"/>
      <c r="M64" s="457"/>
      <c r="N64" s="457"/>
      <c r="O64" s="457"/>
      <c r="P64" s="457"/>
      <c r="Q64" s="458"/>
      <c r="R64" s="401"/>
      <c r="S64" s="401"/>
      <c r="T64" s="37" t="s">
        <v>75</v>
      </c>
      <c r="U64" s="17" t="s">
        <v>54</v>
      </c>
    </row>
    <row r="65" spans="1:25" ht="16.7" customHeight="1" x14ac:dyDescent="0.2">
      <c r="A65" s="347"/>
      <c r="B65" s="348"/>
      <c r="C65" s="348"/>
      <c r="D65" s="348"/>
      <c r="E65" s="348"/>
      <c r="F65" s="348"/>
      <c r="G65" s="348"/>
      <c r="H65" s="348"/>
      <c r="I65" s="348"/>
      <c r="J65" s="348"/>
      <c r="K65" s="348"/>
      <c r="L65" s="348"/>
      <c r="M65" s="348"/>
      <c r="N65" s="348"/>
      <c r="O65" s="348"/>
      <c r="P65" s="348"/>
      <c r="Q65" s="348"/>
      <c r="R65" s="459"/>
      <c r="S65" s="460"/>
      <c r="T65" s="24"/>
      <c r="U65" s="3"/>
    </row>
    <row r="66" spans="1:25" ht="16.7" customHeight="1" x14ac:dyDescent="0.2">
      <c r="A66" s="347"/>
      <c r="B66" s="348"/>
      <c r="C66" s="348"/>
      <c r="D66" s="348"/>
      <c r="E66" s="348"/>
      <c r="F66" s="348"/>
      <c r="G66" s="348"/>
      <c r="H66" s="348"/>
      <c r="I66" s="348"/>
      <c r="J66" s="348"/>
      <c r="K66" s="348"/>
      <c r="L66" s="348"/>
      <c r="M66" s="348"/>
      <c r="N66" s="348"/>
      <c r="O66" s="348"/>
      <c r="P66" s="348"/>
      <c r="Q66" s="348"/>
      <c r="R66" s="454"/>
      <c r="S66" s="455"/>
      <c r="T66" s="24"/>
      <c r="U66" s="3"/>
    </row>
    <row r="67" spans="1:25" ht="16.7" customHeight="1" x14ac:dyDescent="0.2">
      <c r="A67" s="347"/>
      <c r="B67" s="348"/>
      <c r="C67" s="348"/>
      <c r="D67" s="348"/>
      <c r="E67" s="348"/>
      <c r="F67" s="348"/>
      <c r="G67" s="348"/>
      <c r="H67" s="348"/>
      <c r="I67" s="348"/>
      <c r="J67" s="348"/>
      <c r="K67" s="348"/>
      <c r="L67" s="348"/>
      <c r="M67" s="348"/>
      <c r="N67" s="348"/>
      <c r="O67" s="348"/>
      <c r="P67" s="348"/>
      <c r="Q67" s="348"/>
      <c r="R67" s="454"/>
      <c r="S67" s="455"/>
      <c r="T67" s="24"/>
      <c r="U67" s="3"/>
    </row>
    <row r="68" spans="1:25" ht="16.7" customHeight="1" x14ac:dyDescent="0.2">
      <c r="A68" s="347"/>
      <c r="B68" s="348"/>
      <c r="C68" s="348"/>
      <c r="D68" s="348"/>
      <c r="E68" s="348"/>
      <c r="F68" s="348"/>
      <c r="G68" s="348"/>
      <c r="H68" s="348"/>
      <c r="I68" s="348"/>
      <c r="J68" s="348"/>
      <c r="K68" s="348"/>
      <c r="L68" s="348"/>
      <c r="M68" s="348"/>
      <c r="N68" s="348"/>
      <c r="O68" s="348"/>
      <c r="P68" s="348"/>
      <c r="Q68" s="348"/>
      <c r="R68" s="454"/>
      <c r="S68" s="455"/>
      <c r="T68" s="24"/>
      <c r="U68" s="3"/>
    </row>
    <row r="69" spans="1:25" ht="9.1999999999999993" customHeight="1" x14ac:dyDescent="0.2">
      <c r="A69" s="417"/>
      <c r="B69" s="270"/>
      <c r="C69" s="270"/>
      <c r="D69" s="270"/>
      <c r="E69" s="270"/>
      <c r="F69" s="270"/>
      <c r="G69" s="270"/>
      <c r="H69" s="270"/>
      <c r="I69" s="270"/>
      <c r="J69" s="270"/>
      <c r="K69" s="270"/>
      <c r="L69" s="270"/>
      <c r="M69" s="270"/>
      <c r="N69" s="270"/>
      <c r="O69" s="270"/>
      <c r="P69" s="270"/>
      <c r="Q69" s="270"/>
      <c r="R69" s="270"/>
      <c r="S69" s="270"/>
      <c r="T69" s="270"/>
      <c r="U69" s="270"/>
    </row>
    <row r="70" spans="1:25" ht="18.2" customHeight="1" x14ac:dyDescent="0.2">
      <c r="A70" s="190" t="s">
        <v>28</v>
      </c>
      <c r="B70" s="260"/>
      <c r="C70" s="260"/>
      <c r="D70" s="260"/>
      <c r="E70" s="260"/>
      <c r="F70" s="260"/>
      <c r="G70" s="260"/>
      <c r="H70" s="260"/>
      <c r="I70" s="260"/>
      <c r="J70" s="260"/>
      <c r="K70" s="260"/>
      <c r="L70" s="260"/>
      <c r="M70" s="260"/>
      <c r="N70" s="260"/>
      <c r="O70" s="260"/>
      <c r="P70" s="260"/>
      <c r="Q70" s="260"/>
      <c r="R70" s="260"/>
      <c r="S70" s="260"/>
      <c r="T70" s="13">
        <f>+T22+SUM(T26:T29)+SUM(T33:T36)+SUM(T51:T54)+T61+SUM(T44:T47)+SUM(T65:T68)</f>
        <v>0</v>
      </c>
      <c r="U70" s="21"/>
    </row>
    <row r="71" spans="1:25" ht="15.95" customHeight="1" x14ac:dyDescent="0.2">
      <c r="A71" s="269" t="s">
        <v>64</v>
      </c>
      <c r="B71" s="260"/>
      <c r="C71" s="260"/>
      <c r="D71" s="260"/>
      <c r="E71" s="260"/>
      <c r="F71" s="347"/>
      <c r="G71" s="348"/>
      <c r="H71" s="348"/>
      <c r="I71" s="348"/>
      <c r="J71" s="348"/>
      <c r="K71" s="348"/>
      <c r="L71" s="348"/>
      <c r="M71" s="348"/>
      <c r="N71" s="348"/>
      <c r="O71" s="348"/>
      <c r="P71" s="348"/>
      <c r="Q71" s="348"/>
      <c r="R71" s="348"/>
      <c r="S71" s="348"/>
      <c r="T71" s="24"/>
      <c r="U71" s="3"/>
    </row>
    <row r="72" spans="1:25" ht="16.7" customHeight="1" x14ac:dyDescent="0.2">
      <c r="A72" s="269" t="s">
        <v>40</v>
      </c>
      <c r="B72" s="260"/>
      <c r="C72" s="260"/>
      <c r="D72" s="260"/>
      <c r="E72" s="260"/>
      <c r="F72" s="347"/>
      <c r="G72" s="348"/>
      <c r="H72" s="348"/>
      <c r="I72" s="348"/>
      <c r="J72" s="348"/>
      <c r="K72" s="348"/>
      <c r="L72" s="348"/>
      <c r="M72" s="348"/>
      <c r="N72" s="348"/>
      <c r="O72" s="348"/>
      <c r="P72" s="348"/>
      <c r="Q72" s="348"/>
      <c r="R72" s="348"/>
      <c r="S72" s="348"/>
      <c r="T72" s="24"/>
      <c r="U72" s="3"/>
    </row>
    <row r="73" spans="1:25" ht="17.45" customHeight="1" x14ac:dyDescent="0.2">
      <c r="A73" s="413" t="s">
        <v>88</v>
      </c>
      <c r="B73" s="260"/>
      <c r="C73" s="260"/>
      <c r="D73" s="260"/>
      <c r="E73" s="260"/>
      <c r="F73" s="260"/>
      <c r="G73" s="260"/>
      <c r="H73" s="260"/>
      <c r="I73" s="260"/>
      <c r="J73" s="260"/>
      <c r="K73" s="260"/>
      <c r="L73" s="260"/>
      <c r="M73" s="260"/>
      <c r="N73" s="260"/>
      <c r="O73" s="260"/>
      <c r="P73" s="260"/>
      <c r="Q73" s="260"/>
      <c r="R73" s="260"/>
      <c r="S73" s="260"/>
      <c r="T73" s="12">
        <f>+T70-SUM(T71:T72)</f>
        <v>0</v>
      </c>
      <c r="U73" s="21"/>
    </row>
    <row r="74" spans="1:25" ht="10.7" customHeight="1" x14ac:dyDescent="0.2">
      <c r="A74" s="255"/>
      <c r="B74" s="414"/>
      <c r="C74" s="414"/>
      <c r="D74" s="414"/>
      <c r="E74" s="414"/>
      <c r="F74" s="414"/>
      <c r="G74" s="414"/>
      <c r="H74" s="414"/>
      <c r="I74" s="414"/>
      <c r="J74" s="414"/>
      <c r="K74" s="414"/>
      <c r="L74" s="414"/>
      <c r="M74" s="414"/>
      <c r="N74" s="414"/>
      <c r="O74" s="414"/>
      <c r="P74" s="414"/>
      <c r="Q74" s="414"/>
      <c r="R74" s="414"/>
      <c r="S74" s="414"/>
      <c r="T74" s="414"/>
      <c r="U74" s="414"/>
    </row>
    <row r="75" spans="1:25" ht="12.95" customHeight="1" x14ac:dyDescent="0.2">
      <c r="A75" s="415"/>
      <c r="B75" s="291"/>
      <c r="C75" s="291"/>
      <c r="D75" s="291"/>
      <c r="E75" s="291"/>
      <c r="F75" s="291"/>
      <c r="G75" s="291"/>
      <c r="H75" s="291"/>
      <c r="I75" s="291"/>
      <c r="J75" s="291"/>
      <c r="K75" s="291"/>
      <c r="L75" s="291"/>
      <c r="M75" s="291"/>
      <c r="N75" s="291"/>
      <c r="O75" s="291"/>
      <c r="P75" s="291"/>
      <c r="Q75" s="291"/>
      <c r="R75" s="291"/>
      <c r="S75" s="291"/>
      <c r="T75" s="291"/>
      <c r="U75" s="291"/>
    </row>
    <row r="76" spans="1:25" s="51" customFormat="1" ht="15.75" customHeight="1" x14ac:dyDescent="0.2">
      <c r="A76" s="56"/>
      <c r="B76" s="449" t="s">
        <v>69</v>
      </c>
      <c r="C76" s="449"/>
      <c r="D76" s="56"/>
      <c r="E76" s="450" t="s">
        <v>47</v>
      </c>
      <c r="F76" s="451"/>
      <c r="G76" s="451"/>
      <c r="H76" s="451"/>
      <c r="I76" s="451"/>
      <c r="J76" s="452"/>
      <c r="K76" s="57"/>
      <c r="L76" s="453" t="s">
        <v>126</v>
      </c>
      <c r="M76" s="453"/>
      <c r="N76" s="453"/>
      <c r="O76" s="453"/>
      <c r="P76" s="453"/>
      <c r="Q76" s="453"/>
      <c r="R76" s="453"/>
      <c r="S76" s="453"/>
      <c r="T76" s="453"/>
      <c r="U76" s="453"/>
      <c r="V76" s="49"/>
      <c r="W76" s="50"/>
    </row>
    <row r="77" spans="1:25" s="51" customFormat="1" ht="15.75" customHeight="1" x14ac:dyDescent="0.2">
      <c r="A77" s="439" t="s">
        <v>127</v>
      </c>
      <c r="B77" s="439"/>
      <c r="C77" s="439"/>
      <c r="D77" s="439"/>
      <c r="E77" s="439"/>
      <c r="F77" s="440"/>
      <c r="G77" s="441"/>
      <c r="H77" s="441"/>
      <c r="I77" s="441"/>
      <c r="J77" s="442"/>
      <c r="K77" s="57"/>
      <c r="L77" s="59"/>
      <c r="M77" s="443" t="s">
        <v>128</v>
      </c>
      <c r="N77" s="444"/>
      <c r="O77" s="445"/>
      <c r="P77" s="446"/>
      <c r="Q77" s="447"/>
      <c r="R77" s="448" t="s">
        <v>129</v>
      </c>
      <c r="S77" s="448"/>
      <c r="T77" s="448"/>
      <c r="U77" s="448"/>
      <c r="V77" s="49"/>
      <c r="W77" s="50"/>
    </row>
    <row r="78" spans="1:25" x14ac:dyDescent="0.2">
      <c r="A78" s="427" t="s">
        <v>31</v>
      </c>
      <c r="B78" s="428"/>
      <c r="C78" s="428"/>
      <c r="D78" s="429"/>
      <c r="E78" s="427" t="s">
        <v>52</v>
      </c>
      <c r="F78" s="430"/>
      <c r="G78" s="430"/>
      <c r="H78" s="430"/>
      <c r="I78" s="430"/>
      <c r="J78" s="431"/>
      <c r="K78" s="58"/>
      <c r="L78" s="449" t="s">
        <v>23</v>
      </c>
      <c r="M78" s="449"/>
      <c r="N78" s="449"/>
      <c r="O78" s="449"/>
      <c r="P78" s="449"/>
      <c r="Q78" s="449"/>
      <c r="R78" s="449"/>
      <c r="S78" s="449"/>
      <c r="T78" s="449"/>
      <c r="U78" s="449"/>
      <c r="W78" s="42"/>
      <c r="X78" s="6"/>
      <c r="Y78" s="6"/>
    </row>
    <row r="79" spans="1:25" s="63" customFormat="1" ht="29.25" customHeight="1" x14ac:dyDescent="0.2">
      <c r="A79" s="422"/>
      <c r="B79" s="422"/>
      <c r="C79" s="422"/>
      <c r="D79" s="422"/>
      <c r="E79" s="423"/>
      <c r="F79" s="424"/>
      <c r="G79" s="424"/>
      <c r="H79" s="424"/>
      <c r="I79" s="424"/>
      <c r="J79" s="425"/>
      <c r="K79" s="60"/>
      <c r="L79" s="426"/>
      <c r="M79" s="426"/>
      <c r="N79" s="426"/>
      <c r="O79" s="426"/>
      <c r="P79" s="426"/>
      <c r="Q79" s="426"/>
      <c r="R79" s="426"/>
      <c r="S79" s="426"/>
      <c r="T79" s="426"/>
      <c r="U79" s="426"/>
      <c r="V79" s="61"/>
      <c r="W79" s="62"/>
    </row>
  </sheetData>
  <sheetProtection formatCells="0" formatColumns="0" formatRows="0" insertColumns="0" insertRows="0" insertHyperlinks="0" deleteColumns="0" deleteRows="0" sort="0" autoFilter="0" pivotTables="0"/>
  <mergeCells count="255">
    <mergeCell ref="A75:U75"/>
    <mergeCell ref="T1:U1"/>
    <mergeCell ref="A1:S1"/>
    <mergeCell ref="T2:U2"/>
    <mergeCell ref="V2:W2"/>
    <mergeCell ref="T3:U3"/>
    <mergeCell ref="A73:S73"/>
    <mergeCell ref="A74:U74"/>
    <mergeCell ref="A68:Q68"/>
    <mergeCell ref="A69:U69"/>
    <mergeCell ref="A70:S70"/>
    <mergeCell ref="A71:E71"/>
    <mergeCell ref="F71:S71"/>
    <mergeCell ref="A72:E72"/>
    <mergeCell ref="F72:S72"/>
    <mergeCell ref="A62:U62"/>
    <mergeCell ref="A63:Q63"/>
    <mergeCell ref="A64:Q64"/>
    <mergeCell ref="A65:Q65"/>
    <mergeCell ref="A66:Q66"/>
    <mergeCell ref="A67:Q67"/>
    <mergeCell ref="A57:U57"/>
    <mergeCell ref="A58:U58"/>
    <mergeCell ref="A59:U59"/>
    <mergeCell ref="A60:N60"/>
    <mergeCell ref="O60:Q60"/>
    <mergeCell ref="A61:N61"/>
    <mergeCell ref="O61:Q61"/>
    <mergeCell ref="A54:C54"/>
    <mergeCell ref="G54:J54"/>
    <mergeCell ref="A55:U55"/>
    <mergeCell ref="A56:U56"/>
    <mergeCell ref="P54:Q54"/>
    <mergeCell ref="A53:C53"/>
    <mergeCell ref="G53:J53"/>
    <mergeCell ref="A50:C50"/>
    <mergeCell ref="D50:J50"/>
    <mergeCell ref="M50:N50"/>
    <mergeCell ref="O50:Q50"/>
    <mergeCell ref="A51:C51"/>
    <mergeCell ref="G51:J51"/>
    <mergeCell ref="P51:Q51"/>
    <mergeCell ref="P53:Q53"/>
    <mergeCell ref="A52:C52"/>
    <mergeCell ref="G52:J52"/>
    <mergeCell ref="P52:Q52"/>
    <mergeCell ref="A47:L47"/>
    <mergeCell ref="M47:N47"/>
    <mergeCell ref="A48:U48"/>
    <mergeCell ref="A49:J49"/>
    <mergeCell ref="M49:S49"/>
    <mergeCell ref="A45:L45"/>
    <mergeCell ref="M45:N45"/>
    <mergeCell ref="A46:L46"/>
    <mergeCell ref="M46:N46"/>
    <mergeCell ref="A43:L43"/>
    <mergeCell ref="M43:N43"/>
    <mergeCell ref="P43:Q43"/>
    <mergeCell ref="A44:L44"/>
    <mergeCell ref="M44:N44"/>
    <mergeCell ref="A37:U37"/>
    <mergeCell ref="A38:U38"/>
    <mergeCell ref="A39:U39"/>
    <mergeCell ref="A40:U40"/>
    <mergeCell ref="A41:U41"/>
    <mergeCell ref="A42:L42"/>
    <mergeCell ref="M42:Q42"/>
    <mergeCell ref="A35:G35"/>
    <mergeCell ref="H35:J35"/>
    <mergeCell ref="A36:G36"/>
    <mergeCell ref="H36:J36"/>
    <mergeCell ref="O32:Q32"/>
    <mergeCell ref="A33:G33"/>
    <mergeCell ref="H33:J33"/>
    <mergeCell ref="A34:G34"/>
    <mergeCell ref="H34:J34"/>
    <mergeCell ref="P33:Q33"/>
    <mergeCell ref="P34:Q34"/>
    <mergeCell ref="P35:Q35"/>
    <mergeCell ref="P36:Q36"/>
    <mergeCell ref="O29:Q29"/>
    <mergeCell ref="A30:U30"/>
    <mergeCell ref="A31:G32"/>
    <mergeCell ref="H31:J31"/>
    <mergeCell ref="M31:S31"/>
    <mergeCell ref="T31:T32"/>
    <mergeCell ref="U31:U32"/>
    <mergeCell ref="H32:J32"/>
    <mergeCell ref="M32:N32"/>
    <mergeCell ref="H29:N29"/>
    <mergeCell ref="A29:C29"/>
    <mergeCell ref="D29:G29"/>
    <mergeCell ref="R32:S32"/>
    <mergeCell ref="R29:S29"/>
    <mergeCell ref="A27:N27"/>
    <mergeCell ref="O27:Q27"/>
    <mergeCell ref="A28:C28"/>
    <mergeCell ref="D28:G28"/>
    <mergeCell ref="H28:N28"/>
    <mergeCell ref="O28:Q28"/>
    <mergeCell ref="A24:U24"/>
    <mergeCell ref="A25:N25"/>
    <mergeCell ref="O25:Q25"/>
    <mergeCell ref="A26:N26"/>
    <mergeCell ref="O26:Q26"/>
    <mergeCell ref="R28:S28"/>
    <mergeCell ref="R25:S25"/>
    <mergeCell ref="A22:K22"/>
    <mergeCell ref="L22:N22"/>
    <mergeCell ref="O22:Q22"/>
    <mergeCell ref="A23:K23"/>
    <mergeCell ref="L23:N23"/>
    <mergeCell ref="O23:Q23"/>
    <mergeCell ref="A21:B21"/>
    <mergeCell ref="C21:D21"/>
    <mergeCell ref="E21:G21"/>
    <mergeCell ref="H21:J21"/>
    <mergeCell ref="L21:N21"/>
    <mergeCell ref="O21:Q21"/>
    <mergeCell ref="A20:B20"/>
    <mergeCell ref="C20:D20"/>
    <mergeCell ref="E20:G20"/>
    <mergeCell ref="H20:J20"/>
    <mergeCell ref="L20:N20"/>
    <mergeCell ref="O20:Q20"/>
    <mergeCell ref="A19:B19"/>
    <mergeCell ref="C19:D19"/>
    <mergeCell ref="E19:G19"/>
    <mergeCell ref="H19:J19"/>
    <mergeCell ref="L19:N19"/>
    <mergeCell ref="O19:Q19"/>
    <mergeCell ref="A18:B18"/>
    <mergeCell ref="C18:D18"/>
    <mergeCell ref="E18:G18"/>
    <mergeCell ref="H18:J18"/>
    <mergeCell ref="L18:N18"/>
    <mergeCell ref="O18:Q18"/>
    <mergeCell ref="A17:B17"/>
    <mergeCell ref="C17:D17"/>
    <mergeCell ref="E17:G17"/>
    <mergeCell ref="H17:J17"/>
    <mergeCell ref="L17:N17"/>
    <mergeCell ref="O17:Q17"/>
    <mergeCell ref="A16:B16"/>
    <mergeCell ref="C16:D16"/>
    <mergeCell ref="E16:G16"/>
    <mergeCell ref="H16:J16"/>
    <mergeCell ref="L16:N16"/>
    <mergeCell ref="O16:Q16"/>
    <mergeCell ref="A15:B15"/>
    <mergeCell ref="C15:D15"/>
    <mergeCell ref="E15:G15"/>
    <mergeCell ref="H15:J15"/>
    <mergeCell ref="L15:N15"/>
    <mergeCell ref="O15:Q15"/>
    <mergeCell ref="A14:B14"/>
    <mergeCell ref="C14:D14"/>
    <mergeCell ref="E14:G14"/>
    <mergeCell ref="H14:J14"/>
    <mergeCell ref="L14:N14"/>
    <mergeCell ref="O14:Q14"/>
    <mergeCell ref="A13:B13"/>
    <mergeCell ref="C13:D13"/>
    <mergeCell ref="E13:G13"/>
    <mergeCell ref="H13:J13"/>
    <mergeCell ref="L13:N13"/>
    <mergeCell ref="O13:Q13"/>
    <mergeCell ref="A12:B12"/>
    <mergeCell ref="C12:D12"/>
    <mergeCell ref="E12:G12"/>
    <mergeCell ref="H12:J12"/>
    <mergeCell ref="L12:N12"/>
    <mergeCell ref="O12:Q12"/>
    <mergeCell ref="A11:B11"/>
    <mergeCell ref="C11:D11"/>
    <mergeCell ref="E11:G11"/>
    <mergeCell ref="H11:J11"/>
    <mergeCell ref="L11:N11"/>
    <mergeCell ref="O11:Q11"/>
    <mergeCell ref="A10:B10"/>
    <mergeCell ref="C10:D10"/>
    <mergeCell ref="E10:G10"/>
    <mergeCell ref="H10:J10"/>
    <mergeCell ref="L10:N10"/>
    <mergeCell ref="O10:Q10"/>
    <mergeCell ref="A7:U7"/>
    <mergeCell ref="A8:U8"/>
    <mergeCell ref="A9:B9"/>
    <mergeCell ref="C9:D9"/>
    <mergeCell ref="E9:G9"/>
    <mergeCell ref="H9:J9"/>
    <mergeCell ref="L9:N9"/>
    <mergeCell ref="O9:Q9"/>
    <mergeCell ref="R9:S10"/>
    <mergeCell ref="A2:B2"/>
    <mergeCell ref="A5:B5"/>
    <mergeCell ref="A6:E6"/>
    <mergeCell ref="F6:U6"/>
    <mergeCell ref="A3:D3"/>
    <mergeCell ref="R2:S2"/>
    <mergeCell ref="R3:S3"/>
    <mergeCell ref="C2:K2"/>
    <mergeCell ref="C5:K5"/>
    <mergeCell ref="A4:B4"/>
    <mergeCell ref="C4:K4"/>
    <mergeCell ref="L4:M4"/>
    <mergeCell ref="N4:U4"/>
    <mergeCell ref="E3:K3"/>
    <mergeCell ref="R11:S11"/>
    <mergeCell ref="R12:S12"/>
    <mergeCell ref="R13:S13"/>
    <mergeCell ref="R14:S14"/>
    <mergeCell ref="R15:S15"/>
    <mergeCell ref="R16:S16"/>
    <mergeCell ref="R17:S17"/>
    <mergeCell ref="R18:S18"/>
    <mergeCell ref="R19:S19"/>
    <mergeCell ref="R50:S50"/>
    <mergeCell ref="R63:S64"/>
    <mergeCell ref="R66:S66"/>
    <mergeCell ref="R65:S65"/>
    <mergeCell ref="R60:S60"/>
    <mergeCell ref="R61:S61"/>
    <mergeCell ref="R67:S67"/>
    <mergeCell ref="R68:S68"/>
    <mergeCell ref="L2:M2"/>
    <mergeCell ref="L3:M3"/>
    <mergeCell ref="L5:M5"/>
    <mergeCell ref="N5:U5"/>
    <mergeCell ref="N2:P2"/>
    <mergeCell ref="N3:P3"/>
    <mergeCell ref="P44:R44"/>
    <mergeCell ref="P45:R45"/>
    <mergeCell ref="P46:R46"/>
    <mergeCell ref="P47:R47"/>
    <mergeCell ref="R20:S20"/>
    <mergeCell ref="R21:S21"/>
    <mergeCell ref="R22:S22"/>
    <mergeCell ref="R23:U23"/>
    <mergeCell ref="R26:S26"/>
    <mergeCell ref="R27:S27"/>
    <mergeCell ref="A79:D79"/>
    <mergeCell ref="E79:J79"/>
    <mergeCell ref="L76:U76"/>
    <mergeCell ref="R77:U77"/>
    <mergeCell ref="L79:U79"/>
    <mergeCell ref="L78:U78"/>
    <mergeCell ref="B76:C76"/>
    <mergeCell ref="E76:J76"/>
    <mergeCell ref="A77:E77"/>
    <mergeCell ref="F77:J77"/>
    <mergeCell ref="M77:O77"/>
    <mergeCell ref="P77:Q77"/>
    <mergeCell ref="A78:D78"/>
    <mergeCell ref="E78:J78"/>
  </mergeCells>
  <pageMargins left="0.7" right="0.7" top="0.78740157499999996" bottom="0.78740157499999996" header="0.3" footer="0.3"/>
  <pageSetup paperSize="9" scale="52" orientation="portrait" r:id="rId1"/>
  <headerFooter>
    <oddFooter>&amp;L&amp;7&amp;K9C9C9C© Copyright Sticos AS&amp;R&amp;7&amp;K9C9C9CUtskrift fra Sticos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T79"/>
  <sheetViews>
    <sheetView showGridLines="0" zoomScaleNormal="100" workbookViewId="0">
      <selection activeCell="L21" sqref="L21:N21"/>
    </sheetView>
  </sheetViews>
  <sheetFormatPr baseColWidth="10" defaultColWidth="9.140625" defaultRowHeight="12.75" x14ac:dyDescent="0.2"/>
  <cols>
    <col min="1" max="1" width="3.42578125" style="6" customWidth="1"/>
    <col min="2" max="2" width="12" style="6" customWidth="1"/>
    <col min="3" max="3" width="6.42578125" style="6" customWidth="1"/>
    <col min="4" max="4" width="4.5703125" style="6" customWidth="1"/>
    <col min="5" max="5" width="11" style="6" customWidth="1"/>
    <col min="6" max="6" width="4.7109375" style="6" customWidth="1"/>
    <col min="7" max="7" width="12.140625" style="6" customWidth="1"/>
    <col min="8" max="8" width="13.5703125" style="6" customWidth="1"/>
    <col min="9" max="9" width="6.140625" style="6" customWidth="1"/>
    <col min="10" max="10" width="6.42578125" style="6" customWidth="1"/>
    <col min="11" max="11" width="9.85546875" style="6" customWidth="1"/>
    <col min="12" max="12" width="10.28515625" style="6" customWidth="1"/>
    <col min="13" max="14" width="5.28515625" style="6" customWidth="1"/>
    <col min="15" max="15" width="2.7109375" style="6" customWidth="1"/>
    <col min="16" max="16" width="4" style="6" customWidth="1"/>
    <col min="17" max="17" width="6.140625" style="6" customWidth="1"/>
    <col min="18" max="18" width="11" style="6" customWidth="1"/>
    <col min="19" max="19" width="12.85546875" style="6" customWidth="1"/>
    <col min="20" max="20" width="12.7109375" style="6" customWidth="1"/>
    <col min="21" max="16384" width="9.140625" style="6"/>
  </cols>
  <sheetData>
    <row r="1" spans="1:20" ht="26.45" customHeight="1" x14ac:dyDescent="0.2">
      <c r="A1" s="516" t="s">
        <v>13</v>
      </c>
      <c r="B1" s="546"/>
      <c r="C1" s="546"/>
      <c r="D1" s="546"/>
      <c r="E1" s="546"/>
      <c r="F1" s="546"/>
      <c r="G1" s="546"/>
      <c r="H1" s="546"/>
      <c r="I1" s="546"/>
      <c r="J1" s="546"/>
      <c r="K1" s="546"/>
      <c r="L1" s="546"/>
      <c r="M1" s="546"/>
      <c r="N1" s="546"/>
      <c r="O1" s="546"/>
      <c r="P1" s="546"/>
      <c r="Q1" s="546"/>
      <c r="R1" s="546"/>
      <c r="S1" s="546"/>
      <c r="T1" s="546"/>
    </row>
    <row r="2" spans="1:20" ht="16.7" customHeight="1" x14ac:dyDescent="0.2">
      <c r="A2" s="221" t="s">
        <v>85</v>
      </c>
      <c r="B2" s="220"/>
      <c r="C2" s="547" t="s">
        <v>56</v>
      </c>
      <c r="D2" s="520"/>
      <c r="E2" s="520"/>
      <c r="F2" s="520"/>
      <c r="G2" s="520"/>
      <c r="H2" s="520"/>
      <c r="I2" s="520"/>
      <c r="J2" s="520"/>
      <c r="K2" s="221" t="s">
        <v>45</v>
      </c>
      <c r="L2" s="220"/>
      <c r="M2" s="548"/>
      <c r="N2" s="549"/>
      <c r="O2" s="549"/>
      <c r="P2" s="549"/>
      <c r="Q2" s="15" t="s">
        <v>1</v>
      </c>
      <c r="R2" s="550"/>
      <c r="S2" s="551"/>
      <c r="T2" s="551"/>
    </row>
    <row r="3" spans="1:20" ht="16.7" customHeight="1" x14ac:dyDescent="0.2">
      <c r="A3" s="190" t="s">
        <v>74</v>
      </c>
      <c r="B3" s="260"/>
      <c r="C3" s="260"/>
      <c r="D3" s="260"/>
      <c r="E3" s="347"/>
      <c r="F3" s="348"/>
      <c r="G3" s="16" t="s">
        <v>14</v>
      </c>
      <c r="H3" s="347"/>
      <c r="I3" s="348"/>
      <c r="J3" s="348"/>
      <c r="K3" s="190" t="s">
        <v>72</v>
      </c>
      <c r="L3" s="260"/>
      <c r="M3" s="544"/>
      <c r="N3" s="474"/>
      <c r="O3" s="474"/>
      <c r="P3" s="474"/>
      <c r="Q3" s="16" t="s">
        <v>1</v>
      </c>
      <c r="R3" s="545"/>
      <c r="S3" s="476"/>
      <c r="T3" s="476"/>
    </row>
    <row r="4" spans="1:20" ht="16.7" customHeight="1" x14ac:dyDescent="0.2">
      <c r="A4" s="190" t="s">
        <v>66</v>
      </c>
      <c r="B4" s="260"/>
      <c r="C4" s="347"/>
      <c r="D4" s="348"/>
      <c r="E4" s="348"/>
      <c r="F4" s="348"/>
      <c r="G4" s="348"/>
      <c r="H4" s="348"/>
      <c r="I4" s="348"/>
      <c r="J4" s="348"/>
      <c r="K4" s="190" t="s">
        <v>65</v>
      </c>
      <c r="L4" s="260"/>
      <c r="M4" s="347"/>
      <c r="N4" s="348"/>
      <c r="O4" s="348"/>
      <c r="P4" s="348"/>
      <c r="Q4" s="348"/>
      <c r="R4" s="348"/>
      <c r="S4" s="348"/>
      <c r="T4" s="348"/>
    </row>
    <row r="5" spans="1:20" ht="16.7" customHeight="1" x14ac:dyDescent="0.2">
      <c r="A5" s="472" t="s">
        <v>78</v>
      </c>
      <c r="B5" s="539"/>
      <c r="C5" s="539"/>
      <c r="D5" s="539"/>
      <c r="E5" s="540"/>
      <c r="F5" s="541"/>
      <c r="G5" s="542"/>
      <c r="H5" s="542"/>
      <c r="I5" s="542"/>
      <c r="J5" s="542"/>
      <c r="K5" s="542"/>
      <c r="L5" s="542"/>
      <c r="M5" s="542"/>
      <c r="N5" s="542"/>
      <c r="O5" s="542"/>
      <c r="P5" s="542"/>
      <c r="Q5" s="542"/>
      <c r="R5" s="542"/>
      <c r="S5" s="542"/>
      <c r="T5" s="543"/>
    </row>
    <row r="6" spans="1:20" ht="10.7" customHeight="1" x14ac:dyDescent="0.2">
      <c r="A6" s="255"/>
      <c r="B6" s="256"/>
      <c r="C6" s="256"/>
      <c r="D6" s="256"/>
      <c r="E6" s="256"/>
      <c r="F6" s="256"/>
      <c r="G6" s="256"/>
      <c r="H6" s="256"/>
      <c r="I6" s="256"/>
      <c r="J6" s="256"/>
      <c r="K6" s="256"/>
      <c r="L6" s="256"/>
      <c r="M6" s="256"/>
      <c r="N6" s="256"/>
      <c r="O6" s="256"/>
      <c r="P6" s="256"/>
      <c r="Q6" s="256"/>
      <c r="R6" s="256"/>
      <c r="S6" s="256"/>
      <c r="T6" s="256"/>
    </row>
    <row r="7" spans="1:20" ht="15.2" customHeight="1" x14ac:dyDescent="0.2">
      <c r="A7" s="493" t="s">
        <v>68</v>
      </c>
      <c r="B7" s="494"/>
      <c r="C7" s="494"/>
      <c r="D7" s="494"/>
      <c r="E7" s="494"/>
      <c r="F7" s="494"/>
      <c r="G7" s="494"/>
      <c r="H7" s="494"/>
      <c r="I7" s="494"/>
      <c r="J7" s="494"/>
      <c r="K7" s="494"/>
      <c r="L7" s="494"/>
      <c r="M7" s="494"/>
      <c r="N7" s="494"/>
      <c r="O7" s="494"/>
      <c r="P7" s="494"/>
      <c r="Q7" s="494"/>
      <c r="R7" s="494"/>
      <c r="S7" s="494"/>
      <c r="T7" s="494"/>
    </row>
    <row r="8" spans="1:20" ht="15.95" customHeight="1" x14ac:dyDescent="0.2">
      <c r="A8" s="496" t="s">
        <v>56</v>
      </c>
      <c r="B8" s="497"/>
      <c r="C8" s="496" t="s">
        <v>38</v>
      </c>
      <c r="D8" s="497"/>
      <c r="E8" s="498"/>
      <c r="F8" s="497"/>
      <c r="G8" s="497"/>
      <c r="H8" s="498" t="s">
        <v>36</v>
      </c>
      <c r="I8" s="497"/>
      <c r="J8" s="497"/>
      <c r="K8" s="18" t="s">
        <v>56</v>
      </c>
      <c r="L8" s="496" t="s">
        <v>73</v>
      </c>
      <c r="M8" s="497"/>
      <c r="N8" s="497"/>
      <c r="O8" s="496" t="s">
        <v>58</v>
      </c>
      <c r="P8" s="497"/>
      <c r="Q8" s="497"/>
      <c r="R8" s="18" t="s">
        <v>44</v>
      </c>
      <c r="S8" s="18" t="s">
        <v>20</v>
      </c>
      <c r="T8" s="18" t="s">
        <v>71</v>
      </c>
    </row>
    <row r="9" spans="1:20" ht="15.95" customHeight="1" x14ac:dyDescent="0.2">
      <c r="A9" s="219" t="s">
        <v>31</v>
      </c>
      <c r="B9" s="220"/>
      <c r="C9" s="221" t="s">
        <v>17</v>
      </c>
      <c r="D9" s="220"/>
      <c r="E9" s="221" t="s">
        <v>26</v>
      </c>
      <c r="F9" s="220"/>
      <c r="G9" s="220"/>
      <c r="H9" s="221" t="s">
        <v>30</v>
      </c>
      <c r="I9" s="220"/>
      <c r="J9" s="220"/>
      <c r="K9" s="17" t="s">
        <v>37</v>
      </c>
      <c r="L9" s="219" t="s">
        <v>55</v>
      </c>
      <c r="M9" s="220"/>
      <c r="N9" s="220"/>
      <c r="O9" s="219" t="s">
        <v>34</v>
      </c>
      <c r="P9" s="220"/>
      <c r="Q9" s="220"/>
      <c r="R9" s="17" t="s">
        <v>21</v>
      </c>
      <c r="S9" s="17" t="s">
        <v>75</v>
      </c>
      <c r="T9" s="17" t="s">
        <v>54</v>
      </c>
    </row>
    <row r="10" spans="1:20" ht="16.7" customHeight="1" x14ac:dyDescent="0.2">
      <c r="A10" s="473"/>
      <c r="B10" s="474"/>
      <c r="C10" s="475"/>
      <c r="D10" s="476"/>
      <c r="E10" s="347"/>
      <c r="F10" s="348"/>
      <c r="G10" s="348"/>
      <c r="H10" s="347"/>
      <c r="I10" s="348"/>
      <c r="J10" s="348"/>
      <c r="K10" s="19"/>
      <c r="L10" s="347"/>
      <c r="M10" s="348"/>
      <c r="N10" s="348"/>
      <c r="O10" s="275"/>
      <c r="P10" s="276"/>
      <c r="Q10" s="276"/>
      <c r="R10" s="14"/>
      <c r="S10" s="20"/>
      <c r="T10" s="19"/>
    </row>
    <row r="11" spans="1:20" ht="16.7" customHeight="1" x14ac:dyDescent="0.2">
      <c r="A11" s="473"/>
      <c r="B11" s="474"/>
      <c r="C11" s="475"/>
      <c r="D11" s="476"/>
      <c r="E11" s="347"/>
      <c r="F11" s="348"/>
      <c r="G11" s="348"/>
      <c r="H11" s="347"/>
      <c r="I11" s="348"/>
      <c r="J11" s="348"/>
      <c r="K11" s="19"/>
      <c r="L11" s="347"/>
      <c r="M11" s="348"/>
      <c r="N11" s="348"/>
      <c r="O11" s="275"/>
      <c r="P11" s="276"/>
      <c r="Q11" s="276"/>
      <c r="R11" s="14"/>
      <c r="S11" s="20"/>
      <c r="T11" s="19"/>
    </row>
    <row r="12" spans="1:20" ht="16.7" customHeight="1" x14ac:dyDescent="0.2">
      <c r="A12" s="473"/>
      <c r="B12" s="474"/>
      <c r="C12" s="475"/>
      <c r="D12" s="476"/>
      <c r="E12" s="347"/>
      <c r="F12" s="348"/>
      <c r="G12" s="348"/>
      <c r="H12" s="347"/>
      <c r="I12" s="348"/>
      <c r="J12" s="348"/>
      <c r="K12" s="19"/>
      <c r="L12" s="347"/>
      <c r="M12" s="348"/>
      <c r="N12" s="348"/>
      <c r="O12" s="275"/>
      <c r="P12" s="276"/>
      <c r="Q12" s="276"/>
      <c r="R12" s="14"/>
      <c r="S12" s="20"/>
      <c r="T12" s="19"/>
    </row>
    <row r="13" spans="1:20" ht="16.7" customHeight="1" x14ac:dyDescent="0.2">
      <c r="A13" s="473"/>
      <c r="B13" s="474"/>
      <c r="C13" s="475"/>
      <c r="D13" s="476"/>
      <c r="E13" s="347"/>
      <c r="F13" s="348"/>
      <c r="G13" s="348"/>
      <c r="H13" s="347"/>
      <c r="I13" s="348"/>
      <c r="J13" s="348"/>
      <c r="K13" s="19"/>
      <c r="L13" s="347"/>
      <c r="M13" s="348"/>
      <c r="N13" s="348"/>
      <c r="O13" s="275"/>
      <c r="P13" s="276"/>
      <c r="Q13" s="276"/>
      <c r="R13" s="14"/>
      <c r="S13" s="20"/>
      <c r="T13" s="19"/>
    </row>
    <row r="14" spans="1:20" ht="16.7" customHeight="1" x14ac:dyDescent="0.2">
      <c r="A14" s="473"/>
      <c r="B14" s="474"/>
      <c r="C14" s="475"/>
      <c r="D14" s="476"/>
      <c r="E14" s="347"/>
      <c r="F14" s="348"/>
      <c r="G14" s="348"/>
      <c r="H14" s="347"/>
      <c r="I14" s="348"/>
      <c r="J14" s="348"/>
      <c r="K14" s="19"/>
      <c r="L14" s="347"/>
      <c r="M14" s="348"/>
      <c r="N14" s="348"/>
      <c r="O14" s="275"/>
      <c r="P14" s="276"/>
      <c r="Q14" s="276"/>
      <c r="R14" s="14"/>
      <c r="S14" s="20"/>
      <c r="T14" s="19"/>
    </row>
    <row r="15" spans="1:20" ht="16.7" customHeight="1" x14ac:dyDescent="0.2">
      <c r="A15" s="473"/>
      <c r="B15" s="474"/>
      <c r="C15" s="475"/>
      <c r="D15" s="476"/>
      <c r="E15" s="347"/>
      <c r="F15" s="348"/>
      <c r="G15" s="348"/>
      <c r="H15" s="347"/>
      <c r="I15" s="348"/>
      <c r="J15" s="348"/>
      <c r="K15" s="19"/>
      <c r="L15" s="347"/>
      <c r="M15" s="348"/>
      <c r="N15" s="348"/>
      <c r="O15" s="275"/>
      <c r="P15" s="276"/>
      <c r="Q15" s="276"/>
      <c r="R15" s="14"/>
      <c r="S15" s="20"/>
      <c r="T15" s="19"/>
    </row>
    <row r="16" spans="1:20" ht="16.7" customHeight="1" x14ac:dyDescent="0.2">
      <c r="A16" s="473"/>
      <c r="B16" s="474"/>
      <c r="C16" s="475"/>
      <c r="D16" s="476"/>
      <c r="E16" s="347"/>
      <c r="F16" s="348"/>
      <c r="G16" s="348"/>
      <c r="H16" s="347"/>
      <c r="I16" s="348"/>
      <c r="J16" s="348"/>
      <c r="K16" s="19"/>
      <c r="L16" s="347"/>
      <c r="M16" s="348"/>
      <c r="N16" s="348"/>
      <c r="O16" s="275"/>
      <c r="P16" s="276"/>
      <c r="Q16" s="276"/>
      <c r="R16" s="14"/>
      <c r="S16" s="20"/>
      <c r="T16" s="19"/>
    </row>
    <row r="17" spans="1:20" ht="16.7" customHeight="1" x14ac:dyDescent="0.2">
      <c r="A17" s="473"/>
      <c r="B17" s="474"/>
      <c r="C17" s="475"/>
      <c r="D17" s="476"/>
      <c r="E17" s="347"/>
      <c r="F17" s="348"/>
      <c r="G17" s="348"/>
      <c r="H17" s="347"/>
      <c r="I17" s="348"/>
      <c r="J17" s="348"/>
      <c r="K17" s="19"/>
      <c r="L17" s="347"/>
      <c r="M17" s="348"/>
      <c r="N17" s="348"/>
      <c r="O17" s="275"/>
      <c r="P17" s="276"/>
      <c r="Q17" s="276"/>
      <c r="R17" s="14"/>
      <c r="S17" s="20"/>
      <c r="T17" s="19"/>
    </row>
    <row r="18" spans="1:20" ht="16.7" customHeight="1" x14ac:dyDescent="0.2">
      <c r="A18" s="473"/>
      <c r="B18" s="474"/>
      <c r="C18" s="475"/>
      <c r="D18" s="476"/>
      <c r="E18" s="347"/>
      <c r="F18" s="348"/>
      <c r="G18" s="348"/>
      <c r="H18" s="347"/>
      <c r="I18" s="348"/>
      <c r="J18" s="348"/>
      <c r="K18" s="19"/>
      <c r="L18" s="347"/>
      <c r="M18" s="348"/>
      <c r="N18" s="348"/>
      <c r="O18" s="275"/>
      <c r="P18" s="276"/>
      <c r="Q18" s="276"/>
      <c r="R18" s="14"/>
      <c r="S18" s="20"/>
      <c r="T18" s="19"/>
    </row>
    <row r="19" spans="1:20" ht="16.7" customHeight="1" x14ac:dyDescent="0.2">
      <c r="A19" s="473"/>
      <c r="B19" s="474"/>
      <c r="C19" s="475"/>
      <c r="D19" s="476"/>
      <c r="E19" s="347"/>
      <c r="F19" s="348"/>
      <c r="G19" s="348"/>
      <c r="H19" s="347"/>
      <c r="I19" s="348"/>
      <c r="J19" s="348"/>
      <c r="K19" s="19"/>
      <c r="L19" s="347"/>
      <c r="M19" s="348"/>
      <c r="N19" s="348"/>
      <c r="O19" s="275"/>
      <c r="P19" s="276"/>
      <c r="Q19" s="276"/>
      <c r="R19" s="14"/>
      <c r="S19" s="20"/>
      <c r="T19" s="19"/>
    </row>
    <row r="20" spans="1:20" ht="16.7" customHeight="1" x14ac:dyDescent="0.2">
      <c r="A20" s="473"/>
      <c r="B20" s="474"/>
      <c r="C20" s="475"/>
      <c r="D20" s="476"/>
      <c r="E20" s="347"/>
      <c r="F20" s="348"/>
      <c r="G20" s="348"/>
      <c r="H20" s="347"/>
      <c r="I20" s="348"/>
      <c r="J20" s="348"/>
      <c r="K20" s="19"/>
      <c r="L20" s="347"/>
      <c r="M20" s="348"/>
      <c r="N20" s="348"/>
      <c r="O20" s="275"/>
      <c r="P20" s="276"/>
      <c r="Q20" s="276"/>
      <c r="R20" s="14"/>
      <c r="S20" s="20"/>
      <c r="T20" s="19"/>
    </row>
    <row r="21" spans="1:20" ht="15.95" customHeight="1" x14ac:dyDescent="0.2">
      <c r="A21" s="269"/>
      <c r="B21" s="260"/>
      <c r="C21" s="260"/>
      <c r="D21" s="260"/>
      <c r="E21" s="260"/>
      <c r="F21" s="260"/>
      <c r="G21" s="260"/>
      <c r="H21" s="260"/>
      <c r="I21" s="260"/>
      <c r="J21" s="260"/>
      <c r="K21" s="260"/>
      <c r="L21" s="196" t="s">
        <v>25</v>
      </c>
      <c r="M21" s="270"/>
      <c r="N21" s="270"/>
      <c r="O21" s="470">
        <f>SUM(O9:Q20)</f>
        <v>0</v>
      </c>
      <c r="P21" s="471"/>
      <c r="Q21" s="471"/>
      <c r="R21" s="16" t="s">
        <v>25</v>
      </c>
      <c r="S21" s="22">
        <f>SUM(S9:S20)</f>
        <v>0</v>
      </c>
      <c r="T21" s="21"/>
    </row>
    <row r="22" spans="1:20" ht="15.95" customHeight="1" x14ac:dyDescent="0.2">
      <c r="A22" s="269"/>
      <c r="B22" s="260"/>
      <c r="C22" s="260"/>
      <c r="D22" s="260"/>
      <c r="E22" s="260"/>
      <c r="F22" s="260"/>
      <c r="G22" s="260"/>
      <c r="H22" s="260"/>
      <c r="I22" s="260"/>
      <c r="J22" s="260"/>
      <c r="K22" s="260"/>
      <c r="L22" s="196" t="s">
        <v>27</v>
      </c>
      <c r="M22" s="270"/>
      <c r="N22" s="270"/>
      <c r="O22" s="275"/>
      <c r="P22" s="276"/>
      <c r="Q22" s="276"/>
      <c r="R22" s="269"/>
      <c r="S22" s="260"/>
      <c r="T22" s="260"/>
    </row>
    <row r="23" spans="1:20" ht="9.9499999999999993" customHeight="1" x14ac:dyDescent="0.2">
      <c r="A23" s="255"/>
      <c r="B23" s="256"/>
      <c r="C23" s="256"/>
      <c r="D23" s="256"/>
      <c r="E23" s="256"/>
      <c r="F23" s="256"/>
      <c r="G23" s="256"/>
      <c r="H23" s="256"/>
      <c r="I23" s="256"/>
      <c r="J23" s="256"/>
      <c r="K23" s="256"/>
      <c r="L23" s="256"/>
      <c r="M23" s="256"/>
      <c r="N23" s="256"/>
      <c r="O23" s="256"/>
      <c r="P23" s="256"/>
      <c r="Q23" s="256"/>
      <c r="R23" s="256"/>
      <c r="S23" s="256"/>
      <c r="T23" s="256"/>
    </row>
    <row r="24" spans="1:20" ht="16.7" customHeight="1" x14ac:dyDescent="0.2">
      <c r="A24" s="501" t="s">
        <v>67</v>
      </c>
      <c r="B24" s="502"/>
      <c r="C24" s="502"/>
      <c r="D24" s="502"/>
      <c r="E24" s="502"/>
      <c r="F24" s="502"/>
      <c r="G24" s="502"/>
      <c r="H24" s="502"/>
      <c r="I24" s="502"/>
      <c r="J24" s="502"/>
      <c r="K24" s="502"/>
      <c r="L24" s="502"/>
      <c r="M24" s="502"/>
      <c r="N24" s="502"/>
      <c r="O24" s="323" t="s">
        <v>4</v>
      </c>
      <c r="P24" s="260"/>
      <c r="Q24" s="260"/>
      <c r="R24" s="23" t="s">
        <v>63</v>
      </c>
      <c r="S24" s="23" t="s">
        <v>0</v>
      </c>
      <c r="T24" s="23" t="s">
        <v>7</v>
      </c>
    </row>
    <row r="25" spans="1:20" ht="15.95" customHeight="1" x14ac:dyDescent="0.2">
      <c r="A25" s="292" t="s">
        <v>103</v>
      </c>
      <c r="B25" s="293"/>
      <c r="C25" s="293"/>
      <c r="D25" s="293"/>
      <c r="E25" s="293"/>
      <c r="F25" s="293"/>
      <c r="G25" s="293"/>
      <c r="H25" s="293"/>
      <c r="I25" s="293"/>
      <c r="J25" s="293"/>
      <c r="K25" s="293"/>
      <c r="L25" s="293"/>
      <c r="M25" s="293"/>
      <c r="N25" s="294"/>
      <c r="O25" s="275"/>
      <c r="P25" s="348"/>
      <c r="Q25" s="348"/>
      <c r="R25" s="24"/>
      <c r="S25" s="11">
        <f>+O25*R25</f>
        <v>0</v>
      </c>
      <c r="T25" s="3"/>
    </row>
    <row r="26" spans="1:20" ht="15.2" customHeight="1" x14ac:dyDescent="0.2">
      <c r="A26" s="292" t="s">
        <v>104</v>
      </c>
      <c r="B26" s="293"/>
      <c r="C26" s="293"/>
      <c r="D26" s="293"/>
      <c r="E26" s="293"/>
      <c r="F26" s="293"/>
      <c r="G26" s="293"/>
      <c r="H26" s="293"/>
      <c r="I26" s="293"/>
      <c r="J26" s="293"/>
      <c r="K26" s="293"/>
      <c r="L26" s="293"/>
      <c r="M26" s="293"/>
      <c r="N26" s="294"/>
      <c r="O26" s="275"/>
      <c r="P26" s="348"/>
      <c r="Q26" s="348"/>
      <c r="R26" s="24"/>
      <c r="S26" s="11">
        <f>+O26*R26</f>
        <v>0</v>
      </c>
      <c r="T26" s="3"/>
    </row>
    <row r="27" spans="1:20" ht="16.7" customHeight="1" x14ac:dyDescent="0.2">
      <c r="A27" s="292" t="s">
        <v>19</v>
      </c>
      <c r="B27" s="537"/>
      <c r="C27" s="537"/>
      <c r="D27" s="538" t="s">
        <v>22</v>
      </c>
      <c r="E27" s="270"/>
      <c r="F27" s="270"/>
      <c r="G27" s="270"/>
      <c r="H27" s="347"/>
      <c r="I27" s="348"/>
      <c r="J27" s="348"/>
      <c r="K27" s="348"/>
      <c r="L27" s="348"/>
      <c r="M27" s="348"/>
      <c r="N27" s="348"/>
      <c r="O27" s="275"/>
      <c r="P27" s="348"/>
      <c r="Q27" s="348"/>
      <c r="R27" s="4">
        <v>1</v>
      </c>
      <c r="S27" s="11">
        <f>+O27*R27</f>
        <v>0</v>
      </c>
      <c r="T27" s="3"/>
    </row>
    <row r="28" spans="1:20" ht="15.95" customHeight="1" x14ac:dyDescent="0.2">
      <c r="A28" s="269" t="s">
        <v>61</v>
      </c>
      <c r="B28" s="260"/>
      <c r="C28" s="260"/>
      <c r="D28" s="260"/>
      <c r="E28" s="260"/>
      <c r="F28" s="260"/>
      <c r="G28" s="260"/>
      <c r="H28" s="260"/>
      <c r="I28" s="260"/>
      <c r="J28" s="260"/>
      <c r="K28" s="260"/>
      <c r="L28" s="260"/>
      <c r="M28" s="260"/>
      <c r="N28" s="260"/>
      <c r="O28" s="275"/>
      <c r="P28" s="348"/>
      <c r="Q28" s="348"/>
      <c r="R28" s="24"/>
      <c r="S28" s="11">
        <f>+O28*R28</f>
        <v>0</v>
      </c>
      <c r="T28" s="3"/>
    </row>
    <row r="29" spans="1:20" ht="10.7" customHeight="1" x14ac:dyDescent="0.2">
      <c r="A29" s="255"/>
      <c r="B29" s="256"/>
      <c r="C29" s="256"/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256"/>
      <c r="P29" s="256"/>
      <c r="Q29" s="256"/>
      <c r="R29" s="256"/>
      <c r="S29" s="256"/>
      <c r="T29" s="256"/>
    </row>
    <row r="30" spans="1:20" ht="15.2" customHeight="1" x14ac:dyDescent="0.2">
      <c r="A30" s="501" t="s">
        <v>60</v>
      </c>
      <c r="B30" s="502"/>
      <c r="C30" s="502"/>
      <c r="D30" s="502"/>
      <c r="E30" s="502"/>
      <c r="F30" s="502"/>
      <c r="G30" s="502"/>
      <c r="H30" s="496"/>
      <c r="I30" s="497"/>
      <c r="J30" s="497"/>
      <c r="K30" s="18"/>
      <c r="L30" s="18"/>
      <c r="M30" s="323" t="s">
        <v>91</v>
      </c>
      <c r="N30" s="260"/>
      <c r="O30" s="260"/>
      <c r="P30" s="260"/>
      <c r="Q30" s="260"/>
      <c r="R30" s="260"/>
      <c r="S30" s="323" t="s">
        <v>0</v>
      </c>
      <c r="T30" s="323" t="s">
        <v>7</v>
      </c>
    </row>
    <row r="31" spans="1:20" ht="14.45" customHeight="1" x14ac:dyDescent="0.2">
      <c r="A31" s="502"/>
      <c r="B31" s="502"/>
      <c r="C31" s="502"/>
      <c r="D31" s="502"/>
      <c r="E31" s="502"/>
      <c r="F31" s="502"/>
      <c r="G31" s="502"/>
      <c r="H31" s="221" t="s">
        <v>8</v>
      </c>
      <c r="I31" s="220"/>
      <c r="J31" s="220"/>
      <c r="K31" s="17" t="s">
        <v>57</v>
      </c>
      <c r="L31" s="17" t="s">
        <v>63</v>
      </c>
      <c r="M31" s="323" t="s">
        <v>48</v>
      </c>
      <c r="N31" s="260"/>
      <c r="O31" s="323" t="s">
        <v>32</v>
      </c>
      <c r="P31" s="260"/>
      <c r="Q31" s="260"/>
      <c r="R31" s="23" t="s">
        <v>35</v>
      </c>
      <c r="S31" s="260"/>
      <c r="T31" s="260"/>
    </row>
    <row r="32" spans="1:20" ht="25.5" customHeight="1" x14ac:dyDescent="0.2">
      <c r="A32" s="269" t="s">
        <v>106</v>
      </c>
      <c r="B32" s="260"/>
      <c r="C32" s="260"/>
      <c r="D32" s="260"/>
      <c r="E32" s="260"/>
      <c r="F32" s="260"/>
      <c r="G32" s="260"/>
      <c r="H32" s="504" t="s">
        <v>6</v>
      </c>
      <c r="I32" s="534"/>
      <c r="J32" s="534"/>
      <c r="K32" s="20"/>
      <c r="L32" s="4">
        <v>289</v>
      </c>
      <c r="M32" s="535"/>
      <c r="N32" s="536"/>
      <c r="O32" s="531"/>
      <c r="P32" s="348"/>
      <c r="Q32" s="348"/>
      <c r="R32" s="24"/>
      <c r="S32" s="11">
        <f>IF(((+K32*L32)-O32-R32)&lt;0,0,((+K32*L32)-O32-R32-M32))</f>
        <v>0</v>
      </c>
      <c r="T32" s="3"/>
    </row>
    <row r="33" spans="1:20" ht="25.5" customHeight="1" x14ac:dyDescent="0.2">
      <c r="A33" s="269" t="s">
        <v>107</v>
      </c>
      <c r="B33" s="260"/>
      <c r="C33" s="260"/>
      <c r="D33" s="260"/>
      <c r="E33" s="260"/>
      <c r="F33" s="260"/>
      <c r="G33" s="260"/>
      <c r="H33" s="504" t="s">
        <v>6</v>
      </c>
      <c r="I33" s="534"/>
      <c r="J33" s="534"/>
      <c r="K33" s="20"/>
      <c r="L33" s="4">
        <v>537</v>
      </c>
      <c r="M33" s="535"/>
      <c r="N33" s="536"/>
      <c r="O33" s="531"/>
      <c r="P33" s="348"/>
      <c r="Q33" s="348"/>
      <c r="R33" s="24"/>
      <c r="S33" s="11">
        <f>IF(((+K33*L33)-O33-R33)&lt;0,0,((+K33*L33)-O33-R33-M33))</f>
        <v>0</v>
      </c>
      <c r="T33" s="3"/>
    </row>
    <row r="34" spans="1:20" ht="15.95" customHeight="1" x14ac:dyDescent="0.2">
      <c r="A34" s="269" t="s">
        <v>92</v>
      </c>
      <c r="B34" s="260"/>
      <c r="C34" s="260"/>
      <c r="D34" s="260"/>
      <c r="E34" s="260"/>
      <c r="F34" s="260"/>
      <c r="G34" s="260"/>
      <c r="H34" s="347"/>
      <c r="I34" s="348"/>
      <c r="J34" s="348"/>
      <c r="K34" s="20"/>
      <c r="L34" s="24"/>
      <c r="M34" s="531"/>
      <c r="N34" s="348"/>
      <c r="O34" s="531"/>
      <c r="P34" s="348"/>
      <c r="Q34" s="348"/>
      <c r="R34" s="24"/>
      <c r="S34" s="11">
        <f>IF(((+K34*L34)-O34-R34)&lt;0,0,((+K34*L34)-O34-R34-M34))</f>
        <v>0</v>
      </c>
      <c r="T34" s="3"/>
    </row>
    <row r="35" spans="1:20" ht="15.95" customHeight="1" x14ac:dyDescent="0.2">
      <c r="A35" s="269" t="s">
        <v>108</v>
      </c>
      <c r="B35" s="260"/>
      <c r="C35" s="260"/>
      <c r="D35" s="260"/>
      <c r="E35" s="260"/>
      <c r="F35" s="260"/>
      <c r="G35" s="260"/>
      <c r="H35" s="347"/>
      <c r="I35" s="348"/>
      <c r="J35" s="348"/>
      <c r="K35" s="20"/>
      <c r="L35" s="24"/>
      <c r="M35" s="531"/>
      <c r="N35" s="348"/>
      <c r="O35" s="531"/>
      <c r="P35" s="348"/>
      <c r="Q35" s="348"/>
      <c r="R35" s="24"/>
      <c r="S35" s="11">
        <f>IF(((+K35*L35)-O35-R35)&lt;0,0,((+K35*L35)-O35-R35-M35))</f>
        <v>0</v>
      </c>
      <c r="T35" s="3"/>
    </row>
    <row r="36" spans="1:20" ht="14.45" customHeight="1" x14ac:dyDescent="0.2">
      <c r="A36" s="507" t="s">
        <v>93</v>
      </c>
      <c r="B36" s="508"/>
      <c r="C36" s="508"/>
      <c r="D36" s="508"/>
      <c r="E36" s="508"/>
      <c r="F36" s="508"/>
      <c r="G36" s="508"/>
      <c r="H36" s="508"/>
      <c r="I36" s="508"/>
      <c r="J36" s="508"/>
      <c r="K36" s="508"/>
      <c r="L36" s="508"/>
      <c r="M36" s="508"/>
      <c r="N36" s="508"/>
      <c r="O36" s="508"/>
      <c r="P36" s="508"/>
      <c r="Q36" s="508"/>
      <c r="R36" s="508"/>
      <c r="S36" s="508"/>
      <c r="T36" s="508"/>
    </row>
    <row r="37" spans="1:20" ht="13.7" customHeight="1" x14ac:dyDescent="0.2">
      <c r="A37" s="509" t="s">
        <v>76</v>
      </c>
      <c r="B37" s="394"/>
      <c r="C37" s="394"/>
      <c r="D37" s="394"/>
      <c r="E37" s="394"/>
      <c r="F37" s="394"/>
      <c r="G37" s="394"/>
      <c r="H37" s="394"/>
      <c r="I37" s="394"/>
      <c r="J37" s="394"/>
      <c r="K37" s="394"/>
      <c r="L37" s="394"/>
      <c r="M37" s="394"/>
      <c r="N37" s="394"/>
      <c r="O37" s="394"/>
      <c r="P37" s="394"/>
      <c r="Q37" s="394"/>
      <c r="R37" s="394"/>
      <c r="S37" s="394"/>
      <c r="T37" s="394"/>
    </row>
    <row r="38" spans="1:20" ht="25.5" customHeight="1" x14ac:dyDescent="0.2">
      <c r="A38" s="510" t="s">
        <v>109</v>
      </c>
      <c r="B38" s="220"/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</row>
    <row r="39" spans="1:20" ht="8.4499999999999993" customHeight="1" x14ac:dyDescent="0.2">
      <c r="A39" s="255"/>
      <c r="B39" s="256"/>
      <c r="C39" s="256"/>
      <c r="D39" s="256"/>
      <c r="E39" s="256"/>
      <c r="F39" s="256"/>
      <c r="G39" s="256"/>
      <c r="H39" s="256"/>
      <c r="I39" s="256"/>
      <c r="J39" s="256"/>
      <c r="K39" s="256"/>
      <c r="L39" s="256"/>
      <c r="M39" s="256"/>
      <c r="N39" s="256"/>
      <c r="O39" s="256"/>
      <c r="P39" s="256"/>
      <c r="Q39" s="256"/>
      <c r="R39" s="256"/>
      <c r="S39" s="256"/>
      <c r="T39" s="256"/>
    </row>
    <row r="40" spans="1:20" ht="16.7" customHeight="1" x14ac:dyDescent="0.2">
      <c r="A40" s="511" t="s">
        <v>84</v>
      </c>
      <c r="B40" s="512"/>
      <c r="C40" s="512"/>
      <c r="D40" s="512"/>
      <c r="E40" s="512"/>
      <c r="F40" s="512"/>
      <c r="G40" s="512"/>
      <c r="H40" s="512"/>
      <c r="I40" s="512"/>
      <c r="J40" s="512"/>
      <c r="K40" s="512"/>
      <c r="L40" s="512"/>
      <c r="M40" s="512"/>
      <c r="N40" s="512"/>
      <c r="O40" s="512"/>
      <c r="P40" s="512"/>
      <c r="Q40" s="512"/>
      <c r="R40" s="512"/>
      <c r="S40" s="512"/>
      <c r="T40" s="512"/>
    </row>
    <row r="41" spans="1:20" ht="15.95" customHeight="1" x14ac:dyDescent="0.2">
      <c r="A41" s="498" t="s">
        <v>29</v>
      </c>
      <c r="B41" s="497"/>
      <c r="C41" s="497"/>
      <c r="D41" s="497"/>
      <c r="E41" s="497"/>
      <c r="F41" s="497"/>
      <c r="G41" s="497"/>
      <c r="H41" s="497"/>
      <c r="I41" s="497"/>
      <c r="J41" s="497"/>
      <c r="K41" s="497"/>
      <c r="L41" s="497"/>
      <c r="M41" s="496" t="s">
        <v>50</v>
      </c>
      <c r="N41" s="497"/>
      <c r="O41" s="497"/>
      <c r="P41" s="497"/>
      <c r="Q41" s="497"/>
      <c r="R41" s="18" t="s">
        <v>51</v>
      </c>
      <c r="S41" s="18" t="s">
        <v>20</v>
      </c>
      <c r="T41" s="18" t="s">
        <v>5</v>
      </c>
    </row>
    <row r="42" spans="1:20" ht="15.2" customHeight="1" x14ac:dyDescent="0.2">
      <c r="A42" s="333" t="s">
        <v>15</v>
      </c>
      <c r="B42" s="220"/>
      <c r="C42" s="220"/>
      <c r="D42" s="220"/>
      <c r="E42" s="220"/>
      <c r="F42" s="220"/>
      <c r="G42" s="220"/>
      <c r="H42" s="220"/>
      <c r="I42" s="220"/>
      <c r="J42" s="220"/>
      <c r="K42" s="220"/>
      <c r="L42" s="220"/>
      <c r="M42" s="217" t="s">
        <v>16</v>
      </c>
      <c r="N42" s="334"/>
      <c r="O42" s="25" t="s">
        <v>2</v>
      </c>
      <c r="P42" s="533" t="s">
        <v>11</v>
      </c>
      <c r="Q42" s="494"/>
      <c r="R42" s="17" t="s">
        <v>42</v>
      </c>
      <c r="S42" s="17" t="s">
        <v>41</v>
      </c>
      <c r="T42" s="17" t="s">
        <v>54</v>
      </c>
    </row>
    <row r="43" spans="1:20" ht="16.7" customHeight="1" x14ac:dyDescent="0.2">
      <c r="A43" s="347"/>
      <c r="B43" s="348"/>
      <c r="C43" s="348"/>
      <c r="D43" s="348"/>
      <c r="E43" s="348"/>
      <c r="F43" s="348"/>
      <c r="G43" s="348"/>
      <c r="H43" s="348"/>
      <c r="I43" s="348"/>
      <c r="J43" s="348"/>
      <c r="K43" s="348"/>
      <c r="L43" s="348"/>
      <c r="M43" s="349"/>
      <c r="N43" s="350"/>
      <c r="O43" s="7" t="s">
        <v>2</v>
      </c>
      <c r="P43" s="351"/>
      <c r="Q43" s="532"/>
      <c r="R43" s="3"/>
      <c r="S43" s="24"/>
      <c r="T43" s="3"/>
    </row>
    <row r="44" spans="1:20" ht="16.7" customHeight="1" x14ac:dyDescent="0.2">
      <c r="A44" s="347"/>
      <c r="B44" s="348"/>
      <c r="C44" s="348"/>
      <c r="D44" s="348"/>
      <c r="E44" s="348"/>
      <c r="F44" s="348"/>
      <c r="G44" s="348"/>
      <c r="H44" s="348"/>
      <c r="I44" s="348"/>
      <c r="J44" s="348"/>
      <c r="K44" s="348"/>
      <c r="L44" s="348"/>
      <c r="M44" s="349"/>
      <c r="N44" s="350"/>
      <c r="O44" s="7" t="s">
        <v>2</v>
      </c>
      <c r="P44" s="351"/>
      <c r="Q44" s="532"/>
      <c r="R44" s="3"/>
      <c r="S44" s="24"/>
      <c r="T44" s="3"/>
    </row>
    <row r="45" spans="1:20" ht="16.7" customHeight="1" x14ac:dyDescent="0.2">
      <c r="A45" s="347"/>
      <c r="B45" s="348"/>
      <c r="C45" s="348"/>
      <c r="D45" s="348"/>
      <c r="E45" s="348"/>
      <c r="F45" s="348"/>
      <c r="G45" s="348"/>
      <c r="H45" s="348"/>
      <c r="I45" s="348"/>
      <c r="J45" s="348"/>
      <c r="K45" s="348"/>
      <c r="L45" s="348"/>
      <c r="M45" s="349"/>
      <c r="N45" s="350"/>
      <c r="O45" s="7" t="s">
        <v>2</v>
      </c>
      <c r="P45" s="351"/>
      <c r="Q45" s="532"/>
      <c r="R45" s="3"/>
      <c r="S45" s="24"/>
      <c r="T45" s="3"/>
    </row>
    <row r="46" spans="1:20" ht="16.7" customHeight="1" x14ac:dyDescent="0.2">
      <c r="A46" s="347"/>
      <c r="B46" s="348"/>
      <c r="C46" s="348"/>
      <c r="D46" s="348"/>
      <c r="E46" s="348"/>
      <c r="F46" s="348"/>
      <c r="G46" s="348"/>
      <c r="H46" s="348"/>
      <c r="I46" s="348"/>
      <c r="J46" s="348"/>
      <c r="K46" s="348"/>
      <c r="L46" s="348"/>
      <c r="M46" s="349"/>
      <c r="N46" s="350"/>
      <c r="O46" s="7" t="s">
        <v>2</v>
      </c>
      <c r="P46" s="351"/>
      <c r="Q46" s="532"/>
      <c r="R46" s="3"/>
      <c r="S46" s="24"/>
      <c r="T46" s="3"/>
    </row>
    <row r="47" spans="1:20" ht="10.7" customHeight="1" x14ac:dyDescent="0.2">
      <c r="A47" s="255"/>
      <c r="B47" s="256"/>
      <c r="C47" s="256"/>
      <c r="D47" s="256"/>
      <c r="E47" s="256"/>
      <c r="F47" s="256"/>
      <c r="G47" s="256"/>
      <c r="H47" s="256"/>
      <c r="I47" s="256"/>
      <c r="J47" s="256"/>
      <c r="K47" s="256"/>
      <c r="L47" s="256"/>
      <c r="M47" s="256"/>
      <c r="N47" s="256"/>
      <c r="O47" s="256"/>
      <c r="P47" s="256"/>
      <c r="Q47" s="256"/>
      <c r="R47" s="256"/>
      <c r="S47" s="256"/>
      <c r="T47" s="256"/>
    </row>
    <row r="48" spans="1:20" ht="15.95" customHeight="1" x14ac:dyDescent="0.2">
      <c r="A48" s="316" t="s">
        <v>49</v>
      </c>
      <c r="B48" s="317"/>
      <c r="C48" s="317"/>
      <c r="D48" s="317"/>
      <c r="E48" s="317"/>
      <c r="F48" s="317"/>
      <c r="G48" s="317"/>
      <c r="H48" s="317"/>
      <c r="I48" s="317"/>
      <c r="J48" s="317"/>
      <c r="K48" s="8"/>
      <c r="L48" s="26"/>
      <c r="M48" s="323" t="s">
        <v>81</v>
      </c>
      <c r="N48" s="260"/>
      <c r="O48" s="260"/>
      <c r="P48" s="260"/>
      <c r="Q48" s="260"/>
      <c r="R48" s="260"/>
      <c r="S48" s="18" t="s">
        <v>0</v>
      </c>
      <c r="T48" s="18" t="s">
        <v>7</v>
      </c>
    </row>
    <row r="49" spans="1:20" ht="16.7" customHeight="1" x14ac:dyDescent="0.2">
      <c r="A49" s="219" t="s">
        <v>79</v>
      </c>
      <c r="B49" s="220"/>
      <c r="C49" s="220"/>
      <c r="D49" s="221" t="s">
        <v>59</v>
      </c>
      <c r="E49" s="220"/>
      <c r="F49" s="220"/>
      <c r="G49" s="220"/>
      <c r="H49" s="220"/>
      <c r="I49" s="220"/>
      <c r="J49" s="220"/>
      <c r="K49" s="17" t="s">
        <v>57</v>
      </c>
      <c r="L49" s="17" t="s">
        <v>80</v>
      </c>
      <c r="M49" s="323" t="s">
        <v>48</v>
      </c>
      <c r="N49" s="260"/>
      <c r="O49" s="323" t="s">
        <v>32</v>
      </c>
      <c r="P49" s="260"/>
      <c r="Q49" s="260"/>
      <c r="R49" s="23" t="s">
        <v>35</v>
      </c>
      <c r="S49" s="17"/>
      <c r="T49" s="17"/>
    </row>
    <row r="50" spans="1:20" ht="15.95" customHeight="1" x14ac:dyDescent="0.2">
      <c r="A50" s="269" t="s">
        <v>9</v>
      </c>
      <c r="B50" s="260"/>
      <c r="C50" s="260"/>
      <c r="D50" s="3"/>
      <c r="E50" s="21" t="s">
        <v>6</v>
      </c>
      <c r="F50" s="3"/>
      <c r="G50" s="347"/>
      <c r="H50" s="348"/>
      <c r="I50" s="348"/>
      <c r="J50" s="348"/>
      <c r="K50" s="20"/>
      <c r="L50" s="24">
        <v>733</v>
      </c>
      <c r="M50" s="531"/>
      <c r="N50" s="348"/>
      <c r="O50" s="531"/>
      <c r="P50" s="348"/>
      <c r="Q50" s="348"/>
      <c r="R50" s="24"/>
      <c r="S50" s="11">
        <f>IF(((K50*L50)-M50-O50-R50)&lt;0,0,((K50*L50)-M50-O50-R50))</f>
        <v>0</v>
      </c>
      <c r="T50" s="3"/>
    </row>
    <row r="51" spans="1:20" ht="17.45" customHeight="1" x14ac:dyDescent="0.2">
      <c r="A51" s="269" t="s">
        <v>43</v>
      </c>
      <c r="B51" s="260"/>
      <c r="C51" s="260"/>
      <c r="D51" s="3"/>
      <c r="E51" s="21" t="s">
        <v>6</v>
      </c>
      <c r="F51" s="3"/>
      <c r="G51" s="347"/>
      <c r="H51" s="348"/>
      <c r="I51" s="348"/>
      <c r="J51" s="348"/>
      <c r="K51" s="20"/>
      <c r="L51" s="24">
        <v>315</v>
      </c>
      <c r="M51" s="531"/>
      <c r="N51" s="348"/>
      <c r="O51" s="531"/>
      <c r="P51" s="348"/>
      <c r="Q51" s="348"/>
      <c r="R51" s="24"/>
      <c r="S51" s="11">
        <f>IF(((K51*L51)-M51-O51-R51)&lt;0,0,((K51*L51)-M51-O51-R51))</f>
        <v>0</v>
      </c>
      <c r="T51" s="3"/>
    </row>
    <row r="52" spans="1:20" ht="15.95" customHeight="1" x14ac:dyDescent="0.2">
      <c r="A52" s="269" t="s">
        <v>53</v>
      </c>
      <c r="B52" s="260"/>
      <c r="C52" s="260"/>
      <c r="D52" s="3"/>
      <c r="E52" s="21" t="s">
        <v>6</v>
      </c>
      <c r="F52" s="3"/>
      <c r="G52" s="347"/>
      <c r="H52" s="348"/>
      <c r="I52" s="348"/>
      <c r="J52" s="348"/>
      <c r="K52" s="20"/>
      <c r="L52" s="24">
        <v>205</v>
      </c>
      <c r="M52" s="531"/>
      <c r="N52" s="348"/>
      <c r="O52" s="531"/>
      <c r="P52" s="348"/>
      <c r="Q52" s="348"/>
      <c r="R52" s="24"/>
      <c r="S52" s="11">
        <f>IF(((K52*L52)-M52-O52-R52)&lt;0,0,((K52*L52)-M52-O52-R52))</f>
        <v>0</v>
      </c>
      <c r="T52" s="3"/>
    </row>
    <row r="53" spans="1:20" ht="15.95" customHeight="1" x14ac:dyDescent="0.2">
      <c r="A53" s="347"/>
      <c r="B53" s="348"/>
      <c r="C53" s="348"/>
      <c r="D53" s="3"/>
      <c r="E53" s="21" t="s">
        <v>6</v>
      </c>
      <c r="F53" s="3"/>
      <c r="G53" s="347"/>
      <c r="H53" s="348"/>
      <c r="I53" s="348"/>
      <c r="J53" s="348"/>
      <c r="K53" s="20"/>
      <c r="L53" s="24"/>
      <c r="M53" s="531"/>
      <c r="N53" s="348"/>
      <c r="O53" s="531"/>
      <c r="P53" s="348"/>
      <c r="Q53" s="348"/>
      <c r="R53" s="24"/>
      <c r="S53" s="11">
        <f>IF(((K53*L53)-M53-O53-R53)&lt;0,0,((K53*L53)-M53-O53-R53))</f>
        <v>0</v>
      </c>
      <c r="T53" s="3"/>
    </row>
    <row r="54" spans="1:20" ht="14.45" customHeight="1" x14ac:dyDescent="0.2">
      <c r="A54" s="507" t="s">
        <v>82</v>
      </c>
      <c r="B54" s="508"/>
      <c r="C54" s="508"/>
      <c r="D54" s="508"/>
      <c r="E54" s="508"/>
      <c r="F54" s="508"/>
      <c r="G54" s="508"/>
      <c r="H54" s="508"/>
      <c r="I54" s="508"/>
      <c r="J54" s="508"/>
      <c r="K54" s="508"/>
      <c r="L54" s="508"/>
      <c r="M54" s="508"/>
      <c r="N54" s="508"/>
      <c r="O54" s="508"/>
      <c r="P54" s="508"/>
      <c r="Q54" s="508"/>
      <c r="R54" s="508"/>
      <c r="S54" s="508"/>
      <c r="T54" s="508"/>
    </row>
    <row r="55" spans="1:20" ht="13.7" customHeight="1" x14ac:dyDescent="0.2">
      <c r="A55" s="509" t="s">
        <v>83</v>
      </c>
      <c r="B55" s="394"/>
      <c r="C55" s="394"/>
      <c r="D55" s="394"/>
      <c r="E55" s="394"/>
      <c r="F55" s="394"/>
      <c r="G55" s="394"/>
      <c r="H55" s="394"/>
      <c r="I55" s="394"/>
      <c r="J55" s="394"/>
      <c r="K55" s="394"/>
      <c r="L55" s="394"/>
      <c r="M55" s="394"/>
      <c r="N55" s="394"/>
      <c r="O55" s="394"/>
      <c r="P55" s="394"/>
      <c r="Q55" s="394"/>
      <c r="R55" s="394"/>
      <c r="S55" s="394"/>
      <c r="T55" s="394"/>
    </row>
    <row r="56" spans="1:20" ht="13.7" customHeight="1" x14ac:dyDescent="0.2">
      <c r="A56" s="509" t="s">
        <v>110</v>
      </c>
      <c r="B56" s="394"/>
      <c r="C56" s="394"/>
      <c r="D56" s="394"/>
      <c r="E56" s="394"/>
      <c r="F56" s="394"/>
      <c r="G56" s="394"/>
      <c r="H56" s="394"/>
      <c r="I56" s="394"/>
      <c r="J56" s="394"/>
      <c r="K56" s="394"/>
      <c r="L56" s="394"/>
      <c r="M56" s="394"/>
      <c r="N56" s="394"/>
      <c r="O56" s="394"/>
      <c r="P56" s="394"/>
      <c r="Q56" s="394"/>
      <c r="R56" s="394"/>
      <c r="S56" s="394"/>
      <c r="T56" s="394"/>
    </row>
    <row r="57" spans="1:20" ht="14.45" customHeight="1" x14ac:dyDescent="0.2">
      <c r="A57" s="510" t="s">
        <v>77</v>
      </c>
      <c r="B57" s="220"/>
      <c r="C57" s="220"/>
      <c r="D57" s="220"/>
      <c r="E57" s="220"/>
      <c r="F57" s="220"/>
      <c r="G57" s="220"/>
      <c r="H57" s="220"/>
      <c r="I57" s="220"/>
      <c r="J57" s="220"/>
      <c r="K57" s="220"/>
      <c r="L57" s="220"/>
      <c r="M57" s="220"/>
      <c r="N57" s="220"/>
      <c r="O57" s="220"/>
      <c r="P57" s="220"/>
      <c r="Q57" s="220"/>
      <c r="R57" s="220"/>
      <c r="S57" s="220"/>
      <c r="T57" s="220"/>
    </row>
    <row r="58" spans="1:20" ht="10.7" customHeight="1" x14ac:dyDescent="0.2">
      <c r="A58" s="255"/>
      <c r="B58" s="256"/>
      <c r="C58" s="256"/>
      <c r="D58" s="256"/>
      <c r="E58" s="256"/>
      <c r="F58" s="256"/>
      <c r="G58" s="256"/>
      <c r="H58" s="256"/>
      <c r="I58" s="256"/>
      <c r="J58" s="256"/>
      <c r="K58" s="256"/>
      <c r="L58" s="256"/>
      <c r="M58" s="256"/>
      <c r="N58" s="256"/>
      <c r="O58" s="256"/>
      <c r="P58" s="256"/>
      <c r="Q58" s="256"/>
      <c r="R58" s="256"/>
      <c r="S58" s="256"/>
      <c r="T58" s="256"/>
    </row>
    <row r="59" spans="1:20" ht="16.7" customHeight="1" x14ac:dyDescent="0.2">
      <c r="A59" s="316" t="s">
        <v>3</v>
      </c>
      <c r="B59" s="316"/>
      <c r="C59" s="316"/>
      <c r="D59" s="316"/>
      <c r="E59" s="316"/>
      <c r="F59" s="316"/>
      <c r="G59" s="316"/>
      <c r="H59" s="316"/>
      <c r="I59" s="316"/>
      <c r="J59" s="316"/>
      <c r="K59" s="316"/>
      <c r="L59" s="316"/>
      <c r="M59" s="316"/>
      <c r="N59" s="316"/>
      <c r="O59" s="259" t="s">
        <v>57</v>
      </c>
      <c r="P59" s="260"/>
      <c r="Q59" s="260"/>
      <c r="R59" s="23" t="s">
        <v>63</v>
      </c>
      <c r="S59" s="23" t="s">
        <v>0</v>
      </c>
      <c r="T59" s="23" t="s">
        <v>7</v>
      </c>
    </row>
    <row r="60" spans="1:20" ht="16.7" customHeight="1" x14ac:dyDescent="0.2">
      <c r="A60" s="384" t="s">
        <v>105</v>
      </c>
      <c r="B60" s="384"/>
      <c r="C60" s="384"/>
      <c r="D60" s="384"/>
      <c r="E60" s="384"/>
      <c r="F60" s="384"/>
      <c r="G60" s="384"/>
      <c r="H60" s="384"/>
      <c r="I60" s="384"/>
      <c r="J60" s="384"/>
      <c r="K60" s="384"/>
      <c r="L60" s="384"/>
      <c r="M60" s="384"/>
      <c r="N60" s="384"/>
      <c r="O60" s="461"/>
      <c r="P60" s="348"/>
      <c r="Q60" s="348"/>
      <c r="R60" s="4">
        <v>430</v>
      </c>
      <c r="S60" s="11">
        <f>+O60*R60</f>
        <v>0</v>
      </c>
      <c r="T60" s="3"/>
    </row>
    <row r="61" spans="1:20" ht="12.2" customHeight="1" x14ac:dyDescent="0.2">
      <c r="A61" s="400"/>
      <c r="B61" s="291"/>
      <c r="C61" s="291"/>
      <c r="D61" s="291"/>
      <c r="E61" s="291"/>
      <c r="F61" s="291"/>
      <c r="G61" s="291"/>
      <c r="H61" s="291"/>
      <c r="I61" s="291"/>
      <c r="J61" s="291"/>
      <c r="K61" s="291"/>
      <c r="L61" s="291"/>
      <c r="M61" s="291"/>
      <c r="N61" s="291"/>
      <c r="O61" s="256"/>
      <c r="P61" s="256"/>
      <c r="Q61" s="256"/>
      <c r="R61" s="256"/>
      <c r="S61" s="256"/>
      <c r="T61" s="256"/>
    </row>
    <row r="62" spans="1:20" ht="15.2" customHeight="1" x14ac:dyDescent="0.2">
      <c r="A62" s="316" t="s">
        <v>46</v>
      </c>
      <c r="B62" s="317"/>
      <c r="C62" s="317"/>
      <c r="D62" s="317"/>
      <c r="E62" s="317"/>
      <c r="F62" s="317"/>
      <c r="G62" s="317"/>
      <c r="H62" s="317"/>
      <c r="I62" s="317"/>
      <c r="J62" s="317"/>
      <c r="K62" s="317"/>
      <c r="L62" s="317"/>
      <c r="M62" s="317"/>
      <c r="N62" s="317"/>
      <c r="O62" s="317"/>
      <c r="P62" s="317"/>
      <c r="Q62" s="317"/>
      <c r="R62" s="9" t="s">
        <v>44</v>
      </c>
      <c r="S62" s="18" t="s">
        <v>20</v>
      </c>
      <c r="T62" s="18" t="s">
        <v>5</v>
      </c>
    </row>
    <row r="63" spans="1:20" ht="15.95" customHeight="1" x14ac:dyDescent="0.2">
      <c r="A63" s="530" t="s">
        <v>70</v>
      </c>
      <c r="B63" s="220"/>
      <c r="C63" s="220"/>
      <c r="D63" s="220"/>
      <c r="E63" s="220"/>
      <c r="F63" s="220"/>
      <c r="G63" s="220"/>
      <c r="H63" s="220"/>
      <c r="I63" s="220"/>
      <c r="J63" s="220"/>
      <c r="K63" s="220"/>
      <c r="L63" s="220"/>
      <c r="M63" s="220"/>
      <c r="N63" s="220"/>
      <c r="O63" s="220"/>
      <c r="P63" s="220"/>
      <c r="Q63" s="220"/>
      <c r="R63" s="17" t="s">
        <v>42</v>
      </c>
      <c r="S63" s="17" t="s">
        <v>41</v>
      </c>
      <c r="T63" s="17" t="s">
        <v>54</v>
      </c>
    </row>
    <row r="64" spans="1:20" ht="16.7" customHeight="1" x14ac:dyDescent="0.2">
      <c r="A64" s="347"/>
      <c r="B64" s="348"/>
      <c r="C64" s="348"/>
      <c r="D64" s="348"/>
      <c r="E64" s="348"/>
      <c r="F64" s="348"/>
      <c r="G64" s="348"/>
      <c r="H64" s="348"/>
      <c r="I64" s="348"/>
      <c r="J64" s="348"/>
      <c r="K64" s="348"/>
      <c r="L64" s="348"/>
      <c r="M64" s="348"/>
      <c r="N64" s="348"/>
      <c r="O64" s="348"/>
      <c r="P64" s="348"/>
      <c r="Q64" s="348"/>
      <c r="R64" s="3"/>
      <c r="S64" s="24"/>
      <c r="T64" s="3"/>
    </row>
    <row r="65" spans="1:20" ht="16.7" customHeight="1" x14ac:dyDescent="0.2">
      <c r="A65" s="347"/>
      <c r="B65" s="348"/>
      <c r="C65" s="348"/>
      <c r="D65" s="348"/>
      <c r="E65" s="348"/>
      <c r="F65" s="348"/>
      <c r="G65" s="348"/>
      <c r="H65" s="348"/>
      <c r="I65" s="348"/>
      <c r="J65" s="348"/>
      <c r="K65" s="348"/>
      <c r="L65" s="348"/>
      <c r="M65" s="348"/>
      <c r="N65" s="348"/>
      <c r="O65" s="348"/>
      <c r="P65" s="348"/>
      <c r="Q65" s="348"/>
      <c r="R65" s="3"/>
      <c r="S65" s="24"/>
      <c r="T65" s="3"/>
    </row>
    <row r="66" spans="1:20" ht="16.7" customHeight="1" x14ac:dyDescent="0.2">
      <c r="A66" s="347"/>
      <c r="B66" s="348"/>
      <c r="C66" s="348"/>
      <c r="D66" s="348"/>
      <c r="E66" s="348"/>
      <c r="F66" s="348"/>
      <c r="G66" s="348"/>
      <c r="H66" s="348"/>
      <c r="I66" s="348"/>
      <c r="J66" s="348"/>
      <c r="K66" s="348"/>
      <c r="L66" s="348"/>
      <c r="M66" s="348"/>
      <c r="N66" s="348"/>
      <c r="O66" s="348"/>
      <c r="P66" s="348"/>
      <c r="Q66" s="348"/>
      <c r="R66" s="3"/>
      <c r="S66" s="24"/>
      <c r="T66" s="3"/>
    </row>
    <row r="67" spans="1:20" ht="16.7" customHeight="1" x14ac:dyDescent="0.2">
      <c r="A67" s="347"/>
      <c r="B67" s="348"/>
      <c r="C67" s="348"/>
      <c r="D67" s="348"/>
      <c r="E67" s="348"/>
      <c r="F67" s="348"/>
      <c r="G67" s="348"/>
      <c r="H67" s="348"/>
      <c r="I67" s="348"/>
      <c r="J67" s="348"/>
      <c r="K67" s="348"/>
      <c r="L67" s="348"/>
      <c r="M67" s="348"/>
      <c r="N67" s="348"/>
      <c r="O67" s="348"/>
      <c r="P67" s="348"/>
      <c r="Q67" s="348"/>
      <c r="R67" s="3"/>
      <c r="S67" s="24"/>
      <c r="T67" s="3"/>
    </row>
    <row r="68" spans="1:20" ht="9.1999999999999993" customHeight="1" x14ac:dyDescent="0.2">
      <c r="A68" s="417"/>
      <c r="B68" s="270"/>
      <c r="C68" s="270"/>
      <c r="D68" s="270"/>
      <c r="E68" s="270"/>
      <c r="F68" s="270"/>
      <c r="G68" s="270"/>
      <c r="H68" s="270"/>
      <c r="I68" s="270"/>
      <c r="J68" s="270"/>
      <c r="K68" s="270"/>
      <c r="L68" s="270"/>
      <c r="M68" s="270"/>
      <c r="N68" s="270"/>
      <c r="O68" s="270"/>
      <c r="P68" s="270"/>
      <c r="Q68" s="270"/>
      <c r="R68" s="270"/>
      <c r="S68" s="270"/>
      <c r="T68" s="270"/>
    </row>
    <row r="69" spans="1:20" ht="18.2" customHeight="1" x14ac:dyDescent="0.2">
      <c r="A69" s="190" t="s">
        <v>28</v>
      </c>
      <c r="B69" s="260"/>
      <c r="C69" s="260"/>
      <c r="D69" s="260"/>
      <c r="E69" s="260"/>
      <c r="F69" s="260"/>
      <c r="G69" s="260"/>
      <c r="H69" s="260"/>
      <c r="I69" s="260"/>
      <c r="J69" s="260"/>
      <c r="K69" s="260"/>
      <c r="L69" s="260"/>
      <c r="M69" s="260"/>
      <c r="N69" s="260"/>
      <c r="O69" s="260"/>
      <c r="P69" s="260"/>
      <c r="Q69" s="260"/>
      <c r="R69" s="260"/>
      <c r="S69" s="13">
        <f>+S21+SUM(S25:S28)+SUM(S32:S35)+SUM(S50:S53)+S60+SUM(S43:S46)+SUM(S64:S67)</f>
        <v>0</v>
      </c>
      <c r="T69" s="21"/>
    </row>
    <row r="70" spans="1:20" ht="15.95" customHeight="1" x14ac:dyDescent="0.2">
      <c r="A70" s="269" t="s">
        <v>64</v>
      </c>
      <c r="B70" s="260"/>
      <c r="C70" s="260"/>
      <c r="D70" s="260"/>
      <c r="E70" s="260"/>
      <c r="F70" s="347"/>
      <c r="G70" s="348"/>
      <c r="H70" s="348"/>
      <c r="I70" s="348"/>
      <c r="J70" s="348"/>
      <c r="K70" s="348"/>
      <c r="L70" s="348"/>
      <c r="M70" s="348"/>
      <c r="N70" s="348"/>
      <c r="O70" s="348"/>
      <c r="P70" s="348"/>
      <c r="Q70" s="348"/>
      <c r="R70" s="348"/>
      <c r="S70" s="24"/>
      <c r="T70" s="3"/>
    </row>
    <row r="71" spans="1:20" ht="16.7" customHeight="1" x14ac:dyDescent="0.2">
      <c r="A71" s="269" t="s">
        <v>40</v>
      </c>
      <c r="B71" s="260"/>
      <c r="C71" s="260"/>
      <c r="D71" s="260"/>
      <c r="E71" s="260"/>
      <c r="F71" s="347"/>
      <c r="G71" s="348"/>
      <c r="H71" s="348"/>
      <c r="I71" s="348"/>
      <c r="J71" s="348"/>
      <c r="K71" s="348"/>
      <c r="L71" s="348"/>
      <c r="M71" s="348"/>
      <c r="N71" s="348"/>
      <c r="O71" s="348"/>
      <c r="P71" s="348"/>
      <c r="Q71" s="348"/>
      <c r="R71" s="348"/>
      <c r="S71" s="24"/>
      <c r="T71" s="3"/>
    </row>
    <row r="72" spans="1:20" ht="17.45" customHeight="1" x14ac:dyDescent="0.2">
      <c r="A72" s="413" t="s">
        <v>88</v>
      </c>
      <c r="B72" s="260"/>
      <c r="C72" s="260"/>
      <c r="D72" s="260"/>
      <c r="E72" s="260"/>
      <c r="F72" s="260"/>
      <c r="G72" s="260"/>
      <c r="H72" s="260"/>
      <c r="I72" s="260"/>
      <c r="J72" s="260"/>
      <c r="K72" s="260"/>
      <c r="L72" s="260"/>
      <c r="M72" s="260"/>
      <c r="N72" s="260"/>
      <c r="O72" s="260"/>
      <c r="P72" s="260"/>
      <c r="Q72" s="260"/>
      <c r="R72" s="260"/>
      <c r="S72" s="12">
        <f>+S69-SUM(S70:S71)</f>
        <v>0</v>
      </c>
      <c r="T72" s="21"/>
    </row>
    <row r="73" spans="1:20" ht="10.7" customHeight="1" x14ac:dyDescent="0.2">
      <c r="A73" s="417"/>
      <c r="B73" s="270"/>
      <c r="C73" s="270"/>
      <c r="D73" s="270"/>
      <c r="E73" s="270"/>
      <c r="F73" s="270"/>
      <c r="G73" s="270"/>
      <c r="H73" s="270"/>
      <c r="I73" s="270"/>
      <c r="J73" s="270"/>
      <c r="K73" s="270"/>
      <c r="L73" s="270"/>
      <c r="M73" s="270"/>
      <c r="N73" s="414"/>
      <c r="O73" s="270"/>
      <c r="P73" s="270"/>
      <c r="Q73" s="270"/>
      <c r="R73" s="270"/>
      <c r="S73" s="270"/>
      <c r="T73" s="270"/>
    </row>
    <row r="74" spans="1:20" ht="16.7" customHeight="1" x14ac:dyDescent="0.2">
      <c r="A74" s="5"/>
      <c r="B74" s="337" t="s">
        <v>33</v>
      </c>
      <c r="C74" s="338"/>
      <c r="D74" s="338"/>
      <c r="E74" s="338"/>
      <c r="F74" s="338"/>
      <c r="G74" s="338"/>
      <c r="H74" s="338"/>
      <c r="I74" s="338"/>
      <c r="J74" s="338"/>
      <c r="K74" s="338"/>
      <c r="L74" s="338"/>
      <c r="M74" s="529"/>
      <c r="N74" s="31"/>
      <c r="O74" s="521" t="s">
        <v>69</v>
      </c>
      <c r="P74" s="522"/>
      <c r="Q74" s="522"/>
      <c r="R74" s="522"/>
      <c r="S74" s="522"/>
      <c r="T74" s="522"/>
    </row>
    <row r="75" spans="1:20" ht="16.7" customHeight="1" x14ac:dyDescent="0.2">
      <c r="A75" s="5"/>
      <c r="B75" s="523" t="s">
        <v>39</v>
      </c>
      <c r="C75" s="522"/>
      <c r="D75" s="5"/>
      <c r="E75" s="524" t="s">
        <v>12</v>
      </c>
      <c r="F75" s="525"/>
      <c r="G75" s="525"/>
      <c r="H75" s="526"/>
      <c r="I75" s="527"/>
      <c r="J75" s="527"/>
      <c r="K75" s="527"/>
      <c r="L75" s="527"/>
      <c r="M75" s="528"/>
      <c r="N75" s="30"/>
      <c r="O75" s="523" t="s">
        <v>47</v>
      </c>
      <c r="P75" s="522"/>
      <c r="Q75" s="522"/>
      <c r="R75" s="522"/>
      <c r="S75" s="522"/>
      <c r="T75" s="522"/>
    </row>
    <row r="76" spans="1:20" ht="9.9499999999999993" customHeight="1" x14ac:dyDescent="0.2">
      <c r="A76" s="417"/>
      <c r="B76" s="270"/>
      <c r="C76" s="270"/>
      <c r="D76" s="270"/>
      <c r="E76" s="270"/>
      <c r="F76" s="270"/>
      <c r="G76" s="270"/>
      <c r="H76" s="494"/>
      <c r="I76" s="494"/>
      <c r="J76" s="494"/>
      <c r="K76" s="494"/>
      <c r="L76" s="494"/>
      <c r="M76" s="494"/>
      <c r="N76" s="270"/>
      <c r="O76" s="270"/>
      <c r="P76" s="270"/>
      <c r="Q76" s="270"/>
      <c r="R76" s="270"/>
      <c r="S76" s="270"/>
      <c r="T76" s="270"/>
    </row>
    <row r="77" spans="1:20" ht="15.95" customHeight="1" x14ac:dyDescent="0.2">
      <c r="A77" s="519" t="s">
        <v>31</v>
      </c>
      <c r="B77" s="497"/>
      <c r="C77" s="497"/>
      <c r="D77" s="497"/>
      <c r="E77" s="519" t="s">
        <v>52</v>
      </c>
      <c r="F77" s="497"/>
      <c r="G77" s="497"/>
      <c r="H77" s="497"/>
      <c r="I77" s="497"/>
      <c r="J77" s="497"/>
      <c r="K77" s="497"/>
      <c r="L77" s="519" t="s">
        <v>23</v>
      </c>
      <c r="M77" s="497"/>
      <c r="N77" s="497"/>
      <c r="O77" s="497"/>
      <c r="P77" s="497"/>
      <c r="Q77" s="497"/>
      <c r="R77" s="497"/>
      <c r="S77" s="497"/>
      <c r="T77" s="497"/>
    </row>
    <row r="78" spans="1:20" ht="33.200000000000003" customHeight="1" x14ac:dyDescent="0.2">
      <c r="A78" s="520"/>
      <c r="B78" s="520"/>
      <c r="C78" s="520"/>
      <c r="D78" s="520"/>
      <c r="E78" s="520"/>
      <c r="F78" s="520"/>
      <c r="G78" s="520"/>
      <c r="H78" s="520"/>
      <c r="I78" s="520"/>
      <c r="J78" s="520"/>
      <c r="K78" s="520"/>
      <c r="L78" s="520"/>
      <c r="M78" s="520"/>
      <c r="N78" s="520"/>
      <c r="O78" s="520"/>
      <c r="P78" s="520"/>
      <c r="Q78" s="520"/>
      <c r="R78" s="520"/>
      <c r="S78" s="520"/>
      <c r="T78" s="520"/>
    </row>
    <row r="79" spans="1:20" ht="12.95" customHeight="1" x14ac:dyDescent="0.2">
      <c r="A79" s="518"/>
      <c r="B79" s="256"/>
      <c r="C79" s="256"/>
      <c r="D79" s="256"/>
      <c r="E79" s="256"/>
      <c r="F79" s="256"/>
      <c r="G79" s="256"/>
      <c r="H79" s="256"/>
      <c r="I79" s="256"/>
      <c r="J79" s="256"/>
      <c r="K79" s="256"/>
      <c r="L79" s="256"/>
      <c r="M79" s="256"/>
      <c r="N79" s="256"/>
      <c r="O79" s="256"/>
      <c r="P79" s="256"/>
      <c r="Q79" s="256"/>
      <c r="R79" s="256"/>
      <c r="S79" s="256"/>
      <c r="T79" s="256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226">
    <mergeCell ref="A1:T1"/>
    <mergeCell ref="A2:B2"/>
    <mergeCell ref="C2:J2"/>
    <mergeCell ref="K2:L2"/>
    <mergeCell ref="M2:P2"/>
    <mergeCell ref="R2:T2"/>
    <mergeCell ref="A4:B4"/>
    <mergeCell ref="C4:J4"/>
    <mergeCell ref="K4:L4"/>
    <mergeCell ref="M4:T4"/>
    <mergeCell ref="A5:E5"/>
    <mergeCell ref="F5:T5"/>
    <mergeCell ref="A3:D3"/>
    <mergeCell ref="E3:F3"/>
    <mergeCell ref="H3:J3"/>
    <mergeCell ref="K3:L3"/>
    <mergeCell ref="M3:P3"/>
    <mergeCell ref="R3:T3"/>
    <mergeCell ref="A9:B9"/>
    <mergeCell ref="C9:D9"/>
    <mergeCell ref="E9:G9"/>
    <mergeCell ref="H9:J9"/>
    <mergeCell ref="L9:N9"/>
    <mergeCell ref="O9:Q9"/>
    <mergeCell ref="A6:T6"/>
    <mergeCell ref="A7:T7"/>
    <mergeCell ref="A8:B8"/>
    <mergeCell ref="C8:D8"/>
    <mergeCell ref="E8:G8"/>
    <mergeCell ref="H8:J8"/>
    <mergeCell ref="L8:N8"/>
    <mergeCell ref="O8:Q8"/>
    <mergeCell ref="A11:B11"/>
    <mergeCell ref="C11:D11"/>
    <mergeCell ref="E11:G11"/>
    <mergeCell ref="H11:J11"/>
    <mergeCell ref="L11:N11"/>
    <mergeCell ref="O11:Q11"/>
    <mergeCell ref="A10:B10"/>
    <mergeCell ref="C10:D10"/>
    <mergeCell ref="E10:G10"/>
    <mergeCell ref="H10:J10"/>
    <mergeCell ref="L10:N10"/>
    <mergeCell ref="O10:Q10"/>
    <mergeCell ref="A13:B13"/>
    <mergeCell ref="C13:D13"/>
    <mergeCell ref="E13:G13"/>
    <mergeCell ref="H13:J13"/>
    <mergeCell ref="L13:N13"/>
    <mergeCell ref="O13:Q13"/>
    <mergeCell ref="A12:B12"/>
    <mergeCell ref="C12:D12"/>
    <mergeCell ref="E12:G12"/>
    <mergeCell ref="H12:J12"/>
    <mergeCell ref="L12:N12"/>
    <mergeCell ref="O12:Q12"/>
    <mergeCell ref="A15:B15"/>
    <mergeCell ref="C15:D15"/>
    <mergeCell ref="E15:G15"/>
    <mergeCell ref="H15:J15"/>
    <mergeCell ref="L15:N15"/>
    <mergeCell ref="O15:Q15"/>
    <mergeCell ref="A14:B14"/>
    <mergeCell ref="C14:D14"/>
    <mergeCell ref="E14:G14"/>
    <mergeCell ref="H14:J14"/>
    <mergeCell ref="L14:N14"/>
    <mergeCell ref="O14:Q14"/>
    <mergeCell ref="A17:B17"/>
    <mergeCell ref="C17:D17"/>
    <mergeCell ref="E17:G17"/>
    <mergeCell ref="H17:J17"/>
    <mergeCell ref="L17:N17"/>
    <mergeCell ref="O17:Q17"/>
    <mergeCell ref="A16:B16"/>
    <mergeCell ref="C16:D16"/>
    <mergeCell ref="E16:G16"/>
    <mergeCell ref="H16:J16"/>
    <mergeCell ref="L16:N16"/>
    <mergeCell ref="O16:Q16"/>
    <mergeCell ref="A19:B19"/>
    <mergeCell ref="C19:D19"/>
    <mergeCell ref="E19:G19"/>
    <mergeCell ref="H19:J19"/>
    <mergeCell ref="L19:N19"/>
    <mergeCell ref="O19:Q19"/>
    <mergeCell ref="A18:B18"/>
    <mergeCell ref="C18:D18"/>
    <mergeCell ref="E18:G18"/>
    <mergeCell ref="H18:J18"/>
    <mergeCell ref="L18:N18"/>
    <mergeCell ref="O18:Q18"/>
    <mergeCell ref="A21:K21"/>
    <mergeCell ref="L21:N21"/>
    <mergeCell ref="O21:Q21"/>
    <mergeCell ref="A22:K22"/>
    <mergeCell ref="L22:N22"/>
    <mergeCell ref="O22:Q22"/>
    <mergeCell ref="A20:B20"/>
    <mergeCell ref="C20:D20"/>
    <mergeCell ref="E20:G20"/>
    <mergeCell ref="H20:J20"/>
    <mergeCell ref="L20:N20"/>
    <mergeCell ref="O20:Q20"/>
    <mergeCell ref="A26:N26"/>
    <mergeCell ref="O26:Q26"/>
    <mergeCell ref="A27:C27"/>
    <mergeCell ref="D27:G27"/>
    <mergeCell ref="H27:N27"/>
    <mergeCell ref="O27:Q27"/>
    <mergeCell ref="R22:T22"/>
    <mergeCell ref="A23:T23"/>
    <mergeCell ref="A24:N24"/>
    <mergeCell ref="O24:Q24"/>
    <mergeCell ref="A25:N25"/>
    <mergeCell ref="O25:Q25"/>
    <mergeCell ref="A28:N28"/>
    <mergeCell ref="O28:Q28"/>
    <mergeCell ref="A29:T29"/>
    <mergeCell ref="A30:G31"/>
    <mergeCell ref="H30:J30"/>
    <mergeCell ref="M30:R30"/>
    <mergeCell ref="S30:S31"/>
    <mergeCell ref="T30:T31"/>
    <mergeCell ref="H31:J31"/>
    <mergeCell ref="M31:N31"/>
    <mergeCell ref="O31:Q31"/>
    <mergeCell ref="A32:G32"/>
    <mergeCell ref="H32:J32"/>
    <mergeCell ref="M32:N32"/>
    <mergeCell ref="O32:Q32"/>
    <mergeCell ref="A33:G33"/>
    <mergeCell ref="H33:J33"/>
    <mergeCell ref="M33:N33"/>
    <mergeCell ref="O33:Q33"/>
    <mergeCell ref="A36:T36"/>
    <mergeCell ref="A37:T37"/>
    <mergeCell ref="A38:T38"/>
    <mergeCell ref="A39:T39"/>
    <mergeCell ref="A40:T40"/>
    <mergeCell ref="A41:L41"/>
    <mergeCell ref="M41:Q41"/>
    <mergeCell ref="A34:G34"/>
    <mergeCell ref="H34:J34"/>
    <mergeCell ref="M34:N34"/>
    <mergeCell ref="O34:Q34"/>
    <mergeCell ref="A35:G35"/>
    <mergeCell ref="H35:J35"/>
    <mergeCell ref="M35:N35"/>
    <mergeCell ref="O35:Q35"/>
    <mergeCell ref="A44:L44"/>
    <mergeCell ref="M44:N44"/>
    <mergeCell ref="P44:Q44"/>
    <mergeCell ref="A45:L45"/>
    <mergeCell ref="M45:N45"/>
    <mergeCell ref="P45:Q45"/>
    <mergeCell ref="A42:L42"/>
    <mergeCell ref="M42:N42"/>
    <mergeCell ref="P42:Q42"/>
    <mergeCell ref="A43:L43"/>
    <mergeCell ref="M43:N43"/>
    <mergeCell ref="P43:Q43"/>
    <mergeCell ref="A49:C49"/>
    <mergeCell ref="D49:J49"/>
    <mergeCell ref="M49:N49"/>
    <mergeCell ref="O49:Q49"/>
    <mergeCell ref="A50:C50"/>
    <mergeCell ref="G50:J50"/>
    <mergeCell ref="M50:N50"/>
    <mergeCell ref="O50:Q50"/>
    <mergeCell ref="A46:L46"/>
    <mergeCell ref="M46:N46"/>
    <mergeCell ref="P46:Q46"/>
    <mergeCell ref="A47:T47"/>
    <mergeCell ref="A48:J48"/>
    <mergeCell ref="M48:R48"/>
    <mergeCell ref="A53:C53"/>
    <mergeCell ref="G53:J53"/>
    <mergeCell ref="M53:N53"/>
    <mergeCell ref="O53:Q53"/>
    <mergeCell ref="A54:T54"/>
    <mergeCell ref="A55:T55"/>
    <mergeCell ref="A51:C51"/>
    <mergeCell ref="G51:J51"/>
    <mergeCell ref="M51:N51"/>
    <mergeCell ref="O51:Q51"/>
    <mergeCell ref="A52:C52"/>
    <mergeCell ref="G52:J52"/>
    <mergeCell ref="M52:N52"/>
    <mergeCell ref="O52:Q52"/>
    <mergeCell ref="O60:Q60"/>
    <mergeCell ref="A61:T61"/>
    <mergeCell ref="A56:T56"/>
    <mergeCell ref="A57:T57"/>
    <mergeCell ref="A58:T58"/>
    <mergeCell ref="O59:Q59"/>
    <mergeCell ref="A59:N59"/>
    <mergeCell ref="A60:N60"/>
    <mergeCell ref="A68:T68"/>
    <mergeCell ref="A69:R69"/>
    <mergeCell ref="A70:E70"/>
    <mergeCell ref="F70:R70"/>
    <mergeCell ref="A71:E71"/>
    <mergeCell ref="F71:R71"/>
    <mergeCell ref="A62:Q62"/>
    <mergeCell ref="A63:Q63"/>
    <mergeCell ref="A64:Q64"/>
    <mergeCell ref="A65:Q65"/>
    <mergeCell ref="A66:Q66"/>
    <mergeCell ref="A67:Q67"/>
    <mergeCell ref="A79:T79"/>
    <mergeCell ref="A76:T76"/>
    <mergeCell ref="A77:D77"/>
    <mergeCell ref="E77:K77"/>
    <mergeCell ref="L77:T77"/>
    <mergeCell ref="A78:D78"/>
    <mergeCell ref="E78:K78"/>
    <mergeCell ref="L78:T78"/>
    <mergeCell ref="A72:R72"/>
    <mergeCell ref="A73:T73"/>
    <mergeCell ref="O74:T74"/>
    <mergeCell ref="B75:C75"/>
    <mergeCell ref="E75:G75"/>
    <mergeCell ref="O75:T75"/>
    <mergeCell ref="H75:M75"/>
    <mergeCell ref="B74:M74"/>
  </mergeCells>
  <pageMargins left="0.7" right="0.7" top="0.78740157499999996" bottom="0.78740157499999996" header="0.3" footer="0.3"/>
  <pageSetup paperSize="9" scale="55" orientation="portrait" r:id="rId1"/>
  <headerFooter>
    <oddFooter>&amp;L&amp;7&amp;K9C9C9C© Copyright Sticos AS&amp;R&amp;7&amp;K9C9C9CUtskrift fra Sticos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T81"/>
  <sheetViews>
    <sheetView showGridLines="0" zoomScaleNormal="100" workbookViewId="0">
      <selection activeCell="C2" sqref="C2:J2"/>
    </sheetView>
  </sheetViews>
  <sheetFormatPr baseColWidth="10" defaultColWidth="9.140625" defaultRowHeight="12.75" x14ac:dyDescent="0.2"/>
  <cols>
    <col min="1" max="1" width="3.42578125" style="6" customWidth="1"/>
    <col min="2" max="2" width="12" style="6" customWidth="1"/>
    <col min="3" max="3" width="6.42578125" style="6" customWidth="1"/>
    <col min="4" max="4" width="4.5703125" style="6" customWidth="1"/>
    <col min="5" max="5" width="11" style="6" customWidth="1"/>
    <col min="6" max="6" width="4.7109375" style="6" customWidth="1"/>
    <col min="7" max="7" width="12.140625" style="6" customWidth="1"/>
    <col min="8" max="8" width="13.5703125" style="6" customWidth="1"/>
    <col min="9" max="9" width="6.140625" style="6" customWidth="1"/>
    <col min="10" max="10" width="6.42578125" style="6" customWidth="1"/>
    <col min="11" max="11" width="9.85546875" style="6" customWidth="1"/>
    <col min="12" max="12" width="10.28515625" style="6" customWidth="1"/>
    <col min="13" max="14" width="5.28515625" style="6" customWidth="1"/>
    <col min="15" max="15" width="2.7109375" style="6" customWidth="1"/>
    <col min="16" max="16" width="4" style="6" customWidth="1"/>
    <col min="17" max="17" width="6.140625" style="6" customWidth="1"/>
    <col min="18" max="18" width="11" style="6" customWidth="1"/>
    <col min="19" max="19" width="12.85546875" style="6" customWidth="1"/>
    <col min="20" max="20" width="12.7109375" style="6" customWidth="1"/>
    <col min="21" max="16384" width="9.140625" style="6"/>
  </cols>
  <sheetData>
    <row r="1" spans="1:20" ht="26.45" customHeight="1" x14ac:dyDescent="0.2">
      <c r="A1" s="516" t="s">
        <v>13</v>
      </c>
      <c r="B1" s="546"/>
      <c r="C1" s="546"/>
      <c r="D1" s="546"/>
      <c r="E1" s="546"/>
      <c r="F1" s="546"/>
      <c r="G1" s="546"/>
      <c r="H1" s="546"/>
      <c r="I1" s="546"/>
      <c r="J1" s="546"/>
      <c r="K1" s="546"/>
      <c r="L1" s="546"/>
      <c r="M1" s="546"/>
      <c r="N1" s="546"/>
      <c r="O1" s="546"/>
      <c r="P1" s="546"/>
      <c r="Q1" s="546"/>
      <c r="R1" s="546"/>
      <c r="S1" s="546"/>
      <c r="T1" s="546"/>
    </row>
    <row r="2" spans="1:20" ht="16.7" customHeight="1" x14ac:dyDescent="0.2">
      <c r="A2" s="221" t="s">
        <v>85</v>
      </c>
      <c r="B2" s="220"/>
      <c r="C2" s="547" t="s">
        <v>56</v>
      </c>
      <c r="D2" s="520"/>
      <c r="E2" s="520"/>
      <c r="F2" s="520"/>
      <c r="G2" s="520"/>
      <c r="H2" s="520"/>
      <c r="I2" s="520"/>
      <c r="J2" s="520"/>
      <c r="K2" s="221" t="s">
        <v>45</v>
      </c>
      <c r="L2" s="220"/>
      <c r="M2" s="548"/>
      <c r="N2" s="549"/>
      <c r="O2" s="549"/>
      <c r="P2" s="549"/>
      <c r="Q2" s="15" t="s">
        <v>1</v>
      </c>
      <c r="R2" s="550"/>
      <c r="S2" s="551"/>
      <c r="T2" s="551"/>
    </row>
    <row r="3" spans="1:20" ht="16.7" customHeight="1" x14ac:dyDescent="0.2">
      <c r="A3" s="190" t="s">
        <v>74</v>
      </c>
      <c r="B3" s="260"/>
      <c r="C3" s="260"/>
      <c r="D3" s="260"/>
      <c r="E3" s="347"/>
      <c r="F3" s="348"/>
      <c r="G3" s="16" t="s">
        <v>14</v>
      </c>
      <c r="H3" s="347"/>
      <c r="I3" s="348"/>
      <c r="J3" s="348"/>
      <c r="K3" s="190" t="s">
        <v>72</v>
      </c>
      <c r="L3" s="260"/>
      <c r="M3" s="544"/>
      <c r="N3" s="474"/>
      <c r="O3" s="474"/>
      <c r="P3" s="474"/>
      <c r="Q3" s="16" t="s">
        <v>1</v>
      </c>
      <c r="R3" s="545"/>
      <c r="S3" s="476"/>
      <c r="T3" s="476"/>
    </row>
    <row r="4" spans="1:20" ht="16.7" customHeight="1" x14ac:dyDescent="0.2">
      <c r="A4" s="190" t="s">
        <v>66</v>
      </c>
      <c r="B4" s="260"/>
      <c r="C4" s="347"/>
      <c r="D4" s="348"/>
      <c r="E4" s="348"/>
      <c r="F4" s="348"/>
      <c r="G4" s="348"/>
      <c r="H4" s="348"/>
      <c r="I4" s="348"/>
      <c r="J4" s="348"/>
      <c r="K4" s="190" t="s">
        <v>65</v>
      </c>
      <c r="L4" s="260"/>
      <c r="M4" s="347"/>
      <c r="N4" s="348"/>
      <c r="O4" s="348"/>
      <c r="P4" s="348"/>
      <c r="Q4" s="348"/>
      <c r="R4" s="348"/>
      <c r="S4" s="348"/>
      <c r="T4" s="348"/>
    </row>
    <row r="5" spans="1:20" ht="16.7" customHeight="1" x14ac:dyDescent="0.2">
      <c r="A5" s="472" t="s">
        <v>78</v>
      </c>
      <c r="B5" s="539"/>
      <c r="C5" s="539"/>
      <c r="D5" s="539"/>
      <c r="E5" s="540"/>
      <c r="F5" s="541"/>
      <c r="G5" s="542"/>
      <c r="H5" s="542"/>
      <c r="I5" s="542"/>
      <c r="J5" s="542"/>
      <c r="K5" s="542"/>
      <c r="L5" s="542"/>
      <c r="M5" s="542"/>
      <c r="N5" s="542"/>
      <c r="O5" s="542"/>
      <c r="P5" s="542"/>
      <c r="Q5" s="542"/>
      <c r="R5" s="542"/>
      <c r="S5" s="542"/>
      <c r="T5" s="543"/>
    </row>
    <row r="6" spans="1:20" ht="10.7" customHeight="1" x14ac:dyDescent="0.2">
      <c r="A6" s="255"/>
      <c r="B6" s="256"/>
      <c r="C6" s="256"/>
      <c r="D6" s="256"/>
      <c r="E6" s="256"/>
      <c r="F6" s="256"/>
      <c r="G6" s="256"/>
      <c r="H6" s="256"/>
      <c r="I6" s="256"/>
      <c r="J6" s="256"/>
      <c r="K6" s="256"/>
      <c r="L6" s="256"/>
      <c r="M6" s="256"/>
      <c r="N6" s="256"/>
      <c r="O6" s="256"/>
      <c r="P6" s="256"/>
      <c r="Q6" s="256"/>
      <c r="R6" s="256"/>
      <c r="S6" s="256"/>
      <c r="T6" s="256"/>
    </row>
    <row r="7" spans="1:20" ht="15.2" customHeight="1" x14ac:dyDescent="0.2">
      <c r="A7" s="493" t="s">
        <v>68</v>
      </c>
      <c r="B7" s="494"/>
      <c r="C7" s="494"/>
      <c r="D7" s="494"/>
      <c r="E7" s="494"/>
      <c r="F7" s="494"/>
      <c r="G7" s="494"/>
      <c r="H7" s="494"/>
      <c r="I7" s="494"/>
      <c r="J7" s="494"/>
      <c r="K7" s="494"/>
      <c r="L7" s="494"/>
      <c r="M7" s="494"/>
      <c r="N7" s="494"/>
      <c r="O7" s="494"/>
      <c r="P7" s="494"/>
      <c r="Q7" s="494"/>
      <c r="R7" s="494"/>
      <c r="S7" s="494"/>
      <c r="T7" s="494"/>
    </row>
    <row r="8" spans="1:20" ht="15.95" customHeight="1" x14ac:dyDescent="0.2">
      <c r="A8" s="496" t="s">
        <v>56</v>
      </c>
      <c r="B8" s="497"/>
      <c r="C8" s="496" t="s">
        <v>38</v>
      </c>
      <c r="D8" s="497"/>
      <c r="E8" s="498"/>
      <c r="F8" s="497"/>
      <c r="G8" s="497"/>
      <c r="H8" s="498" t="s">
        <v>36</v>
      </c>
      <c r="I8" s="497"/>
      <c r="J8" s="497"/>
      <c r="K8" s="18" t="s">
        <v>56</v>
      </c>
      <c r="L8" s="496" t="s">
        <v>73</v>
      </c>
      <c r="M8" s="497"/>
      <c r="N8" s="497"/>
      <c r="O8" s="496" t="s">
        <v>58</v>
      </c>
      <c r="P8" s="497"/>
      <c r="Q8" s="497"/>
      <c r="R8" s="18" t="s">
        <v>44</v>
      </c>
      <c r="S8" s="18" t="s">
        <v>20</v>
      </c>
      <c r="T8" s="18" t="s">
        <v>71</v>
      </c>
    </row>
    <row r="9" spans="1:20" ht="15.95" customHeight="1" x14ac:dyDescent="0.2">
      <c r="A9" s="219" t="s">
        <v>31</v>
      </c>
      <c r="B9" s="220"/>
      <c r="C9" s="221" t="s">
        <v>17</v>
      </c>
      <c r="D9" s="220"/>
      <c r="E9" s="221" t="s">
        <v>26</v>
      </c>
      <c r="F9" s="220"/>
      <c r="G9" s="220"/>
      <c r="H9" s="221" t="s">
        <v>30</v>
      </c>
      <c r="I9" s="220"/>
      <c r="J9" s="220"/>
      <c r="K9" s="17" t="s">
        <v>37</v>
      </c>
      <c r="L9" s="219" t="s">
        <v>55</v>
      </c>
      <c r="M9" s="220"/>
      <c r="N9" s="220"/>
      <c r="O9" s="219" t="s">
        <v>34</v>
      </c>
      <c r="P9" s="220"/>
      <c r="Q9" s="220"/>
      <c r="R9" s="17" t="s">
        <v>21</v>
      </c>
      <c r="S9" s="17" t="s">
        <v>75</v>
      </c>
      <c r="T9" s="17" t="s">
        <v>54</v>
      </c>
    </row>
    <row r="10" spans="1:20" ht="16.7" customHeight="1" x14ac:dyDescent="0.2">
      <c r="A10" s="473"/>
      <c r="B10" s="474"/>
      <c r="C10" s="475"/>
      <c r="D10" s="476"/>
      <c r="E10" s="347"/>
      <c r="F10" s="348"/>
      <c r="G10" s="348"/>
      <c r="H10" s="347"/>
      <c r="I10" s="348"/>
      <c r="J10" s="348"/>
      <c r="K10" s="19"/>
      <c r="L10" s="347"/>
      <c r="M10" s="348"/>
      <c r="N10" s="348"/>
      <c r="O10" s="275"/>
      <c r="P10" s="276"/>
      <c r="Q10" s="276"/>
      <c r="R10" s="14"/>
      <c r="S10" s="20"/>
      <c r="T10" s="19"/>
    </row>
    <row r="11" spans="1:20" ht="16.7" customHeight="1" x14ac:dyDescent="0.2">
      <c r="A11" s="473"/>
      <c r="B11" s="474"/>
      <c r="C11" s="475"/>
      <c r="D11" s="476"/>
      <c r="E11" s="347"/>
      <c r="F11" s="348"/>
      <c r="G11" s="348"/>
      <c r="H11" s="347"/>
      <c r="I11" s="348"/>
      <c r="J11" s="348"/>
      <c r="K11" s="19"/>
      <c r="L11" s="347"/>
      <c r="M11" s="348"/>
      <c r="N11" s="348"/>
      <c r="O11" s="275"/>
      <c r="P11" s="276"/>
      <c r="Q11" s="276"/>
      <c r="R11" s="14"/>
      <c r="S11" s="20"/>
      <c r="T11" s="19"/>
    </row>
    <row r="12" spans="1:20" ht="16.7" customHeight="1" x14ac:dyDescent="0.2">
      <c r="A12" s="473"/>
      <c r="B12" s="474"/>
      <c r="C12" s="475"/>
      <c r="D12" s="476"/>
      <c r="E12" s="347"/>
      <c r="F12" s="348"/>
      <c r="G12" s="348"/>
      <c r="H12" s="347"/>
      <c r="I12" s="348"/>
      <c r="J12" s="348"/>
      <c r="K12" s="19"/>
      <c r="L12" s="347"/>
      <c r="M12" s="348"/>
      <c r="N12" s="348"/>
      <c r="O12" s="275"/>
      <c r="P12" s="276"/>
      <c r="Q12" s="276"/>
      <c r="R12" s="14"/>
      <c r="S12" s="20"/>
      <c r="T12" s="19"/>
    </row>
    <row r="13" spans="1:20" ht="16.7" customHeight="1" x14ac:dyDescent="0.2">
      <c r="A13" s="473"/>
      <c r="B13" s="474"/>
      <c r="C13" s="475"/>
      <c r="D13" s="476"/>
      <c r="E13" s="347"/>
      <c r="F13" s="348"/>
      <c r="G13" s="348"/>
      <c r="H13" s="347"/>
      <c r="I13" s="348"/>
      <c r="J13" s="348"/>
      <c r="K13" s="19"/>
      <c r="L13" s="347"/>
      <c r="M13" s="348"/>
      <c r="N13" s="348"/>
      <c r="O13" s="275"/>
      <c r="P13" s="276"/>
      <c r="Q13" s="276"/>
      <c r="R13" s="14"/>
      <c r="S13" s="20"/>
      <c r="T13" s="19"/>
    </row>
    <row r="14" spans="1:20" ht="16.7" customHeight="1" x14ac:dyDescent="0.2">
      <c r="A14" s="473"/>
      <c r="B14" s="474"/>
      <c r="C14" s="475"/>
      <c r="D14" s="476"/>
      <c r="E14" s="347"/>
      <c r="F14" s="348"/>
      <c r="G14" s="348"/>
      <c r="H14" s="347"/>
      <c r="I14" s="348"/>
      <c r="J14" s="348"/>
      <c r="K14" s="19"/>
      <c r="L14" s="347"/>
      <c r="M14" s="348"/>
      <c r="N14" s="348"/>
      <c r="O14" s="275"/>
      <c r="P14" s="276"/>
      <c r="Q14" s="276"/>
      <c r="R14" s="14"/>
      <c r="S14" s="20"/>
      <c r="T14" s="19"/>
    </row>
    <row r="15" spans="1:20" ht="16.7" customHeight="1" x14ac:dyDescent="0.2">
      <c r="A15" s="473"/>
      <c r="B15" s="474"/>
      <c r="C15" s="475"/>
      <c r="D15" s="476"/>
      <c r="E15" s="347"/>
      <c r="F15" s="348"/>
      <c r="G15" s="348"/>
      <c r="H15" s="347"/>
      <c r="I15" s="348"/>
      <c r="J15" s="348"/>
      <c r="K15" s="19"/>
      <c r="L15" s="347"/>
      <c r="M15" s="348"/>
      <c r="N15" s="348"/>
      <c r="O15" s="275"/>
      <c r="P15" s="276"/>
      <c r="Q15" s="276"/>
      <c r="R15" s="14"/>
      <c r="S15" s="20"/>
      <c r="T15" s="19"/>
    </row>
    <row r="16" spans="1:20" ht="16.7" customHeight="1" x14ac:dyDescent="0.2">
      <c r="A16" s="473"/>
      <c r="B16" s="474"/>
      <c r="C16" s="475"/>
      <c r="D16" s="476"/>
      <c r="E16" s="347"/>
      <c r="F16" s="348"/>
      <c r="G16" s="348"/>
      <c r="H16" s="347"/>
      <c r="I16" s="348"/>
      <c r="J16" s="348"/>
      <c r="K16" s="19"/>
      <c r="L16" s="347"/>
      <c r="M16" s="348"/>
      <c r="N16" s="348"/>
      <c r="O16" s="275"/>
      <c r="P16" s="276"/>
      <c r="Q16" s="276"/>
      <c r="R16" s="14"/>
      <c r="S16" s="20"/>
      <c r="T16" s="19"/>
    </row>
    <row r="17" spans="1:20" ht="16.7" customHeight="1" x14ac:dyDescent="0.2">
      <c r="A17" s="473"/>
      <c r="B17" s="474"/>
      <c r="C17" s="475"/>
      <c r="D17" s="476"/>
      <c r="E17" s="347"/>
      <c r="F17" s="348"/>
      <c r="G17" s="348"/>
      <c r="H17" s="347"/>
      <c r="I17" s="348"/>
      <c r="J17" s="348"/>
      <c r="K17" s="19"/>
      <c r="L17" s="347"/>
      <c r="M17" s="348"/>
      <c r="N17" s="348"/>
      <c r="O17" s="275"/>
      <c r="P17" s="276"/>
      <c r="Q17" s="276"/>
      <c r="R17" s="14"/>
      <c r="S17" s="20"/>
      <c r="T17" s="19"/>
    </row>
    <row r="18" spans="1:20" ht="16.7" customHeight="1" x14ac:dyDescent="0.2">
      <c r="A18" s="473"/>
      <c r="B18" s="474"/>
      <c r="C18" s="475"/>
      <c r="D18" s="476"/>
      <c r="E18" s="347"/>
      <c r="F18" s="348"/>
      <c r="G18" s="348"/>
      <c r="H18" s="347"/>
      <c r="I18" s="348"/>
      <c r="J18" s="348"/>
      <c r="K18" s="19"/>
      <c r="L18" s="347"/>
      <c r="M18" s="348"/>
      <c r="N18" s="348"/>
      <c r="O18" s="275"/>
      <c r="P18" s="276"/>
      <c r="Q18" s="276"/>
      <c r="R18" s="14"/>
      <c r="S18" s="20"/>
      <c r="T18" s="19"/>
    </row>
    <row r="19" spans="1:20" ht="16.7" customHeight="1" x14ac:dyDescent="0.2">
      <c r="A19" s="473"/>
      <c r="B19" s="474"/>
      <c r="C19" s="475"/>
      <c r="D19" s="476"/>
      <c r="E19" s="347"/>
      <c r="F19" s="348"/>
      <c r="G19" s="348"/>
      <c r="H19" s="347"/>
      <c r="I19" s="348"/>
      <c r="J19" s="348"/>
      <c r="K19" s="19"/>
      <c r="L19" s="347"/>
      <c r="M19" s="348"/>
      <c r="N19" s="348"/>
      <c r="O19" s="275"/>
      <c r="P19" s="276"/>
      <c r="Q19" s="276"/>
      <c r="R19" s="14"/>
      <c r="S19" s="20"/>
      <c r="T19" s="19"/>
    </row>
    <row r="20" spans="1:20" ht="16.7" customHeight="1" x14ac:dyDescent="0.2">
      <c r="A20" s="473"/>
      <c r="B20" s="474"/>
      <c r="C20" s="475"/>
      <c r="D20" s="476"/>
      <c r="E20" s="347"/>
      <c r="F20" s="348"/>
      <c r="G20" s="348"/>
      <c r="H20" s="347"/>
      <c r="I20" s="348"/>
      <c r="J20" s="348"/>
      <c r="K20" s="19"/>
      <c r="L20" s="347"/>
      <c r="M20" s="348"/>
      <c r="N20" s="348"/>
      <c r="O20" s="275"/>
      <c r="P20" s="276"/>
      <c r="Q20" s="276"/>
      <c r="R20" s="14"/>
      <c r="S20" s="20"/>
      <c r="T20" s="19"/>
    </row>
    <row r="21" spans="1:20" ht="15.95" customHeight="1" x14ac:dyDescent="0.2">
      <c r="A21" s="269"/>
      <c r="B21" s="260"/>
      <c r="C21" s="260"/>
      <c r="D21" s="260"/>
      <c r="E21" s="260"/>
      <c r="F21" s="260"/>
      <c r="G21" s="260"/>
      <c r="H21" s="260"/>
      <c r="I21" s="260"/>
      <c r="J21" s="260"/>
      <c r="K21" s="260"/>
      <c r="L21" s="196" t="s">
        <v>25</v>
      </c>
      <c r="M21" s="270"/>
      <c r="N21" s="270"/>
      <c r="O21" s="470">
        <f>SUM(O9:Q20)</f>
        <v>0</v>
      </c>
      <c r="P21" s="471"/>
      <c r="Q21" s="471"/>
      <c r="R21" s="16" t="s">
        <v>25</v>
      </c>
      <c r="S21" s="22">
        <f>SUM(S9:S20)</f>
        <v>0</v>
      </c>
      <c r="T21" s="21"/>
    </row>
    <row r="22" spans="1:20" ht="15.95" customHeight="1" x14ac:dyDescent="0.2">
      <c r="A22" s="269"/>
      <c r="B22" s="260"/>
      <c r="C22" s="260"/>
      <c r="D22" s="260"/>
      <c r="E22" s="260"/>
      <c r="F22" s="260"/>
      <c r="G22" s="260"/>
      <c r="H22" s="260"/>
      <c r="I22" s="260"/>
      <c r="J22" s="260"/>
      <c r="K22" s="260"/>
      <c r="L22" s="196" t="s">
        <v>27</v>
      </c>
      <c r="M22" s="270"/>
      <c r="N22" s="270"/>
      <c r="O22" s="275"/>
      <c r="P22" s="276"/>
      <c r="Q22" s="276"/>
      <c r="R22" s="269"/>
      <c r="S22" s="260"/>
      <c r="T22" s="260"/>
    </row>
    <row r="23" spans="1:20" ht="9.9499999999999993" customHeight="1" x14ac:dyDescent="0.2">
      <c r="A23" s="255"/>
      <c r="B23" s="256"/>
      <c r="C23" s="256"/>
      <c r="D23" s="256"/>
      <c r="E23" s="256"/>
      <c r="F23" s="256"/>
      <c r="G23" s="256"/>
      <c r="H23" s="256"/>
      <c r="I23" s="256"/>
      <c r="J23" s="256"/>
      <c r="K23" s="256"/>
      <c r="L23" s="256"/>
      <c r="M23" s="256"/>
      <c r="N23" s="256"/>
      <c r="O23" s="256"/>
      <c r="P23" s="256"/>
      <c r="Q23" s="256"/>
      <c r="R23" s="256"/>
      <c r="S23" s="256"/>
      <c r="T23" s="256"/>
    </row>
    <row r="24" spans="1:20" ht="16.7" customHeight="1" x14ac:dyDescent="0.2">
      <c r="A24" s="501" t="s">
        <v>67</v>
      </c>
      <c r="B24" s="502"/>
      <c r="C24" s="502"/>
      <c r="D24" s="502"/>
      <c r="E24" s="502"/>
      <c r="F24" s="502"/>
      <c r="G24" s="502"/>
      <c r="H24" s="502"/>
      <c r="I24" s="502"/>
      <c r="J24" s="502"/>
      <c r="K24" s="502"/>
      <c r="L24" s="502"/>
      <c r="M24" s="502"/>
      <c r="N24" s="502"/>
      <c r="O24" s="323" t="s">
        <v>4</v>
      </c>
      <c r="P24" s="260"/>
      <c r="Q24" s="260"/>
      <c r="R24" s="23" t="s">
        <v>63</v>
      </c>
      <c r="S24" s="23" t="s">
        <v>0</v>
      </c>
      <c r="T24" s="23" t="s">
        <v>7</v>
      </c>
    </row>
    <row r="25" spans="1:20" ht="15.95" customHeight="1" x14ac:dyDescent="0.2">
      <c r="A25" s="292" t="s">
        <v>89</v>
      </c>
      <c r="B25" s="293"/>
      <c r="C25" s="293"/>
      <c r="D25" s="293"/>
      <c r="E25" s="293"/>
      <c r="F25" s="293"/>
      <c r="G25" s="293"/>
      <c r="H25" s="293"/>
      <c r="I25" s="293"/>
      <c r="J25" s="293"/>
      <c r="K25" s="293"/>
      <c r="L25" s="293"/>
      <c r="M25" s="293"/>
      <c r="N25" s="294"/>
      <c r="O25" s="275"/>
      <c r="P25" s="348"/>
      <c r="Q25" s="348"/>
      <c r="R25" s="24"/>
      <c r="S25" s="11">
        <f>+O25*R25</f>
        <v>0</v>
      </c>
      <c r="T25" s="3"/>
    </row>
    <row r="26" spans="1:20" ht="15.2" customHeight="1" x14ac:dyDescent="0.2">
      <c r="A26" s="292" t="s">
        <v>90</v>
      </c>
      <c r="B26" s="293"/>
      <c r="C26" s="293"/>
      <c r="D26" s="293"/>
      <c r="E26" s="293"/>
      <c r="F26" s="293"/>
      <c r="G26" s="293"/>
      <c r="H26" s="293"/>
      <c r="I26" s="293"/>
      <c r="J26" s="293"/>
      <c r="K26" s="293"/>
      <c r="L26" s="293"/>
      <c r="M26" s="293"/>
      <c r="N26" s="294"/>
      <c r="O26" s="275"/>
      <c r="P26" s="348"/>
      <c r="Q26" s="348"/>
      <c r="R26" s="24"/>
      <c r="S26" s="11">
        <f>+O26*R26</f>
        <v>0</v>
      </c>
      <c r="T26" s="3"/>
    </row>
    <row r="27" spans="1:20" ht="16.7" customHeight="1" x14ac:dyDescent="0.2">
      <c r="A27" s="292" t="s">
        <v>19</v>
      </c>
      <c r="B27" s="537"/>
      <c r="C27" s="537"/>
      <c r="D27" s="538" t="s">
        <v>22</v>
      </c>
      <c r="E27" s="270"/>
      <c r="F27" s="270"/>
      <c r="G27" s="270"/>
      <c r="H27" s="347"/>
      <c r="I27" s="348"/>
      <c r="J27" s="348"/>
      <c r="K27" s="348"/>
      <c r="L27" s="348"/>
      <c r="M27" s="348"/>
      <c r="N27" s="348"/>
      <c r="O27" s="275"/>
      <c r="P27" s="348"/>
      <c r="Q27" s="348"/>
      <c r="R27" s="4">
        <v>1</v>
      </c>
      <c r="S27" s="11">
        <f>+O27*R27</f>
        <v>0</v>
      </c>
      <c r="T27" s="3"/>
    </row>
    <row r="28" spans="1:20" ht="15.95" customHeight="1" x14ac:dyDescent="0.2">
      <c r="A28" s="269" t="s">
        <v>61</v>
      </c>
      <c r="B28" s="260"/>
      <c r="C28" s="260"/>
      <c r="D28" s="260"/>
      <c r="E28" s="260"/>
      <c r="F28" s="260"/>
      <c r="G28" s="260"/>
      <c r="H28" s="260"/>
      <c r="I28" s="260"/>
      <c r="J28" s="260"/>
      <c r="K28" s="260"/>
      <c r="L28" s="260"/>
      <c r="M28" s="260"/>
      <c r="N28" s="260"/>
      <c r="O28" s="275"/>
      <c r="P28" s="348"/>
      <c r="Q28" s="348"/>
      <c r="R28" s="24"/>
      <c r="S28" s="11">
        <f>+O28*R28</f>
        <v>0</v>
      </c>
      <c r="T28" s="3"/>
    </row>
    <row r="29" spans="1:20" ht="10.7" customHeight="1" x14ac:dyDescent="0.2">
      <c r="A29" s="255"/>
      <c r="B29" s="256"/>
      <c r="C29" s="256"/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256"/>
      <c r="P29" s="256"/>
      <c r="Q29" s="256"/>
      <c r="R29" s="256"/>
      <c r="S29" s="256"/>
      <c r="T29" s="256"/>
    </row>
    <row r="30" spans="1:20" ht="15.2" customHeight="1" x14ac:dyDescent="0.2">
      <c r="A30" s="501" t="s">
        <v>60</v>
      </c>
      <c r="B30" s="502"/>
      <c r="C30" s="502"/>
      <c r="D30" s="502"/>
      <c r="E30" s="502"/>
      <c r="F30" s="502"/>
      <c r="G30" s="502"/>
      <c r="H30" s="496"/>
      <c r="I30" s="497"/>
      <c r="J30" s="497"/>
      <c r="K30" s="18"/>
      <c r="L30" s="18"/>
      <c r="M30" s="323" t="s">
        <v>91</v>
      </c>
      <c r="N30" s="260"/>
      <c r="O30" s="260"/>
      <c r="P30" s="260"/>
      <c r="Q30" s="260"/>
      <c r="R30" s="260"/>
      <c r="S30" s="323" t="s">
        <v>0</v>
      </c>
      <c r="T30" s="323" t="s">
        <v>7</v>
      </c>
    </row>
    <row r="31" spans="1:20" ht="14.45" customHeight="1" x14ac:dyDescent="0.2">
      <c r="A31" s="502"/>
      <c r="B31" s="502"/>
      <c r="C31" s="502"/>
      <c r="D31" s="502"/>
      <c r="E31" s="502"/>
      <c r="F31" s="502"/>
      <c r="G31" s="502"/>
      <c r="H31" s="221" t="s">
        <v>8</v>
      </c>
      <c r="I31" s="220"/>
      <c r="J31" s="220"/>
      <c r="K31" s="17" t="s">
        <v>57</v>
      </c>
      <c r="L31" s="17" t="s">
        <v>63</v>
      </c>
      <c r="M31" s="323" t="s">
        <v>48</v>
      </c>
      <c r="N31" s="260"/>
      <c r="O31" s="323" t="s">
        <v>32</v>
      </c>
      <c r="P31" s="260"/>
      <c r="Q31" s="260"/>
      <c r="R31" s="23" t="s">
        <v>35</v>
      </c>
      <c r="S31" s="260"/>
      <c r="T31" s="260"/>
    </row>
    <row r="32" spans="1:20" ht="25.5" customHeight="1" x14ac:dyDescent="0.2">
      <c r="A32" s="269" t="s">
        <v>86</v>
      </c>
      <c r="B32" s="260"/>
      <c r="C32" s="260"/>
      <c r="D32" s="260"/>
      <c r="E32" s="260"/>
      <c r="F32" s="260"/>
      <c r="G32" s="260"/>
      <c r="H32" s="504" t="s">
        <v>6</v>
      </c>
      <c r="I32" s="534"/>
      <c r="J32" s="534"/>
      <c r="K32" s="20"/>
      <c r="L32" s="4">
        <v>280</v>
      </c>
      <c r="M32" s="535"/>
      <c r="N32" s="536"/>
      <c r="O32" s="531"/>
      <c r="P32" s="348"/>
      <c r="Q32" s="348"/>
      <c r="R32" s="24"/>
      <c r="S32" s="11">
        <f>IF(((+K32*L32)-O32-R32)&lt;0,0,((+K32*L32)-O32-R32-M32))</f>
        <v>0</v>
      </c>
      <c r="T32" s="3"/>
    </row>
    <row r="33" spans="1:20" ht="25.5" customHeight="1" x14ac:dyDescent="0.2">
      <c r="A33" s="269" t="s">
        <v>87</v>
      </c>
      <c r="B33" s="260"/>
      <c r="C33" s="260"/>
      <c r="D33" s="260"/>
      <c r="E33" s="260"/>
      <c r="F33" s="260"/>
      <c r="G33" s="260"/>
      <c r="H33" s="504" t="s">
        <v>6</v>
      </c>
      <c r="I33" s="534"/>
      <c r="J33" s="534"/>
      <c r="K33" s="20"/>
      <c r="L33" s="4">
        <v>520</v>
      </c>
      <c r="M33" s="535"/>
      <c r="N33" s="536"/>
      <c r="O33" s="531"/>
      <c r="P33" s="348"/>
      <c r="Q33" s="348"/>
      <c r="R33" s="24"/>
      <c r="S33" s="11">
        <f>IF(((+K33*L33)-O33-R33)&lt;0,0,((+K33*L33)-O33-R33-M33))</f>
        <v>0</v>
      </c>
      <c r="T33" s="3"/>
    </row>
    <row r="34" spans="1:20" ht="15.95" customHeight="1" x14ac:dyDescent="0.2">
      <c r="A34" s="269" t="s">
        <v>92</v>
      </c>
      <c r="B34" s="260"/>
      <c r="C34" s="260"/>
      <c r="D34" s="260"/>
      <c r="E34" s="260"/>
      <c r="F34" s="260"/>
      <c r="G34" s="260"/>
      <c r="H34" s="347"/>
      <c r="I34" s="348"/>
      <c r="J34" s="348"/>
      <c r="K34" s="20"/>
      <c r="L34" s="24"/>
      <c r="M34" s="531"/>
      <c r="N34" s="348"/>
      <c r="O34" s="531"/>
      <c r="P34" s="348"/>
      <c r="Q34" s="348"/>
      <c r="R34" s="24"/>
      <c r="S34" s="11">
        <f>IF(((+K34*L34)-O34-R34)&lt;0,0,((+K34*L34)-O34-R34-M34))</f>
        <v>0</v>
      </c>
      <c r="T34" s="3"/>
    </row>
    <row r="35" spans="1:20" ht="15.95" customHeight="1" x14ac:dyDescent="0.2">
      <c r="A35" s="269" t="s">
        <v>62</v>
      </c>
      <c r="B35" s="260"/>
      <c r="C35" s="260"/>
      <c r="D35" s="260"/>
      <c r="E35" s="260"/>
      <c r="F35" s="260"/>
      <c r="G35" s="260"/>
      <c r="H35" s="347"/>
      <c r="I35" s="348"/>
      <c r="J35" s="348"/>
      <c r="K35" s="20"/>
      <c r="L35" s="24"/>
      <c r="M35" s="531"/>
      <c r="N35" s="348"/>
      <c r="O35" s="531"/>
      <c r="P35" s="348"/>
      <c r="Q35" s="348"/>
      <c r="R35" s="24"/>
      <c r="S35" s="11">
        <f>IF(((+K35*L35)-O35-R35)&lt;0,0,((+K35*L35)-O35-R35-M35))</f>
        <v>0</v>
      </c>
      <c r="T35" s="3"/>
    </row>
    <row r="36" spans="1:20" ht="14.45" customHeight="1" x14ac:dyDescent="0.2">
      <c r="A36" s="507" t="s">
        <v>93</v>
      </c>
      <c r="B36" s="508"/>
      <c r="C36" s="508"/>
      <c r="D36" s="508"/>
      <c r="E36" s="508"/>
      <c r="F36" s="508"/>
      <c r="G36" s="508"/>
      <c r="H36" s="508"/>
      <c r="I36" s="508"/>
      <c r="J36" s="508"/>
      <c r="K36" s="508"/>
      <c r="L36" s="508"/>
      <c r="M36" s="508"/>
      <c r="N36" s="508"/>
      <c r="O36" s="508"/>
      <c r="P36" s="508"/>
      <c r="Q36" s="508"/>
      <c r="R36" s="508"/>
      <c r="S36" s="508"/>
      <c r="T36" s="508"/>
    </row>
    <row r="37" spans="1:20" ht="13.7" customHeight="1" x14ac:dyDescent="0.2">
      <c r="A37" s="509" t="s">
        <v>76</v>
      </c>
      <c r="B37" s="394"/>
      <c r="C37" s="394"/>
      <c r="D37" s="394"/>
      <c r="E37" s="394"/>
      <c r="F37" s="394"/>
      <c r="G37" s="394"/>
      <c r="H37" s="394"/>
      <c r="I37" s="394"/>
      <c r="J37" s="394"/>
      <c r="K37" s="394"/>
      <c r="L37" s="394"/>
      <c r="M37" s="394"/>
      <c r="N37" s="394"/>
      <c r="O37" s="394"/>
      <c r="P37" s="394"/>
      <c r="Q37" s="394"/>
      <c r="R37" s="394"/>
      <c r="S37" s="394"/>
      <c r="T37" s="394"/>
    </row>
    <row r="38" spans="1:20" ht="13.7" customHeight="1" x14ac:dyDescent="0.2">
      <c r="A38" s="510" t="s">
        <v>94</v>
      </c>
      <c r="B38" s="220"/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</row>
    <row r="39" spans="1:20" ht="8.4499999999999993" customHeight="1" x14ac:dyDescent="0.2">
      <c r="A39" s="255"/>
      <c r="B39" s="256"/>
      <c r="C39" s="256"/>
      <c r="D39" s="256"/>
      <c r="E39" s="256"/>
      <c r="F39" s="256"/>
      <c r="G39" s="256"/>
      <c r="H39" s="256"/>
      <c r="I39" s="256"/>
      <c r="J39" s="256"/>
      <c r="K39" s="256"/>
      <c r="L39" s="256"/>
      <c r="M39" s="256"/>
      <c r="N39" s="256"/>
      <c r="O39" s="256"/>
      <c r="P39" s="256"/>
      <c r="Q39" s="256"/>
      <c r="R39" s="256"/>
      <c r="S39" s="256"/>
      <c r="T39" s="256"/>
    </row>
    <row r="40" spans="1:20" ht="16.7" customHeight="1" x14ac:dyDescent="0.2">
      <c r="A40" s="511" t="s">
        <v>84</v>
      </c>
      <c r="B40" s="512"/>
      <c r="C40" s="512"/>
      <c r="D40" s="512"/>
      <c r="E40" s="512"/>
      <c r="F40" s="512"/>
      <c r="G40" s="512"/>
      <c r="H40" s="512"/>
      <c r="I40" s="512"/>
      <c r="J40" s="512"/>
      <c r="K40" s="512"/>
      <c r="L40" s="512"/>
      <c r="M40" s="512"/>
      <c r="N40" s="512"/>
      <c r="O40" s="512"/>
      <c r="P40" s="512"/>
      <c r="Q40" s="512"/>
      <c r="R40" s="512"/>
      <c r="S40" s="512"/>
      <c r="T40" s="512"/>
    </row>
    <row r="41" spans="1:20" ht="15.95" customHeight="1" x14ac:dyDescent="0.2">
      <c r="A41" s="498" t="s">
        <v>29</v>
      </c>
      <c r="B41" s="497"/>
      <c r="C41" s="497"/>
      <c r="D41" s="497"/>
      <c r="E41" s="497"/>
      <c r="F41" s="497"/>
      <c r="G41" s="497"/>
      <c r="H41" s="497"/>
      <c r="I41" s="497"/>
      <c r="J41" s="497"/>
      <c r="K41" s="497"/>
      <c r="L41" s="497"/>
      <c r="M41" s="496" t="s">
        <v>50</v>
      </c>
      <c r="N41" s="497"/>
      <c r="O41" s="497"/>
      <c r="P41" s="497"/>
      <c r="Q41" s="497"/>
      <c r="R41" s="18" t="s">
        <v>51</v>
      </c>
      <c r="S41" s="18" t="s">
        <v>20</v>
      </c>
      <c r="T41" s="18" t="s">
        <v>5</v>
      </c>
    </row>
    <row r="42" spans="1:20" ht="15.2" customHeight="1" x14ac:dyDescent="0.2">
      <c r="A42" s="333" t="s">
        <v>15</v>
      </c>
      <c r="B42" s="220"/>
      <c r="C42" s="220"/>
      <c r="D42" s="220"/>
      <c r="E42" s="220"/>
      <c r="F42" s="220"/>
      <c r="G42" s="220"/>
      <c r="H42" s="220"/>
      <c r="I42" s="220"/>
      <c r="J42" s="220"/>
      <c r="K42" s="220"/>
      <c r="L42" s="220"/>
      <c r="M42" s="217" t="s">
        <v>16</v>
      </c>
      <c r="N42" s="334"/>
      <c r="O42" s="25" t="s">
        <v>2</v>
      </c>
      <c r="P42" s="533" t="s">
        <v>11</v>
      </c>
      <c r="Q42" s="494"/>
      <c r="R42" s="17" t="s">
        <v>42</v>
      </c>
      <c r="S42" s="17" t="s">
        <v>41</v>
      </c>
      <c r="T42" s="17" t="s">
        <v>54</v>
      </c>
    </row>
    <row r="43" spans="1:20" ht="16.7" customHeight="1" x14ac:dyDescent="0.2">
      <c r="A43" s="347"/>
      <c r="B43" s="348"/>
      <c r="C43" s="348"/>
      <c r="D43" s="348"/>
      <c r="E43" s="348"/>
      <c r="F43" s="348"/>
      <c r="G43" s="348"/>
      <c r="H43" s="348"/>
      <c r="I43" s="348"/>
      <c r="J43" s="348"/>
      <c r="K43" s="348"/>
      <c r="L43" s="348"/>
      <c r="M43" s="349"/>
      <c r="N43" s="350"/>
      <c r="O43" s="7" t="s">
        <v>2</v>
      </c>
      <c r="P43" s="351"/>
      <c r="Q43" s="532"/>
      <c r="R43" s="3"/>
      <c r="S43" s="24"/>
      <c r="T43" s="3"/>
    </row>
    <row r="44" spans="1:20" ht="16.7" customHeight="1" x14ac:dyDescent="0.2">
      <c r="A44" s="347"/>
      <c r="B44" s="348"/>
      <c r="C44" s="348"/>
      <c r="D44" s="348"/>
      <c r="E44" s="348"/>
      <c r="F44" s="348"/>
      <c r="G44" s="348"/>
      <c r="H44" s="348"/>
      <c r="I44" s="348"/>
      <c r="J44" s="348"/>
      <c r="K44" s="348"/>
      <c r="L44" s="348"/>
      <c r="M44" s="349"/>
      <c r="N44" s="350"/>
      <c r="O44" s="7" t="s">
        <v>2</v>
      </c>
      <c r="P44" s="351"/>
      <c r="Q44" s="532"/>
      <c r="R44" s="3"/>
      <c r="S44" s="24"/>
      <c r="T44" s="3"/>
    </row>
    <row r="45" spans="1:20" ht="16.7" customHeight="1" x14ac:dyDescent="0.2">
      <c r="A45" s="347"/>
      <c r="B45" s="348"/>
      <c r="C45" s="348"/>
      <c r="D45" s="348"/>
      <c r="E45" s="348"/>
      <c r="F45" s="348"/>
      <c r="G45" s="348"/>
      <c r="H45" s="348"/>
      <c r="I45" s="348"/>
      <c r="J45" s="348"/>
      <c r="K45" s="348"/>
      <c r="L45" s="348"/>
      <c r="M45" s="349"/>
      <c r="N45" s="350"/>
      <c r="O45" s="7" t="s">
        <v>2</v>
      </c>
      <c r="P45" s="351"/>
      <c r="Q45" s="532"/>
      <c r="R45" s="3"/>
      <c r="S45" s="24"/>
      <c r="T45" s="3"/>
    </row>
    <row r="46" spans="1:20" ht="16.7" customHeight="1" x14ac:dyDescent="0.2">
      <c r="A46" s="347"/>
      <c r="B46" s="348"/>
      <c r="C46" s="348"/>
      <c r="D46" s="348"/>
      <c r="E46" s="348"/>
      <c r="F46" s="348"/>
      <c r="G46" s="348"/>
      <c r="H46" s="348"/>
      <c r="I46" s="348"/>
      <c r="J46" s="348"/>
      <c r="K46" s="348"/>
      <c r="L46" s="348"/>
      <c r="M46" s="349"/>
      <c r="N46" s="350"/>
      <c r="O46" s="7" t="s">
        <v>2</v>
      </c>
      <c r="P46" s="351"/>
      <c r="Q46" s="532"/>
      <c r="R46" s="3"/>
      <c r="S46" s="24"/>
      <c r="T46" s="3"/>
    </row>
    <row r="47" spans="1:20" ht="10.7" customHeight="1" x14ac:dyDescent="0.2">
      <c r="A47" s="255"/>
      <c r="B47" s="256"/>
      <c r="C47" s="256"/>
      <c r="D47" s="256"/>
      <c r="E47" s="256"/>
      <c r="F47" s="256"/>
      <c r="G47" s="256"/>
      <c r="H47" s="256"/>
      <c r="I47" s="256"/>
      <c r="J47" s="256"/>
      <c r="K47" s="256"/>
      <c r="L47" s="256"/>
      <c r="M47" s="256"/>
      <c r="N47" s="256"/>
      <c r="O47" s="256"/>
      <c r="P47" s="256"/>
      <c r="Q47" s="256"/>
      <c r="R47" s="256"/>
      <c r="S47" s="256"/>
      <c r="T47" s="256"/>
    </row>
    <row r="48" spans="1:20" ht="15.95" customHeight="1" x14ac:dyDescent="0.2">
      <c r="A48" s="316" t="s">
        <v>49</v>
      </c>
      <c r="B48" s="317"/>
      <c r="C48" s="317"/>
      <c r="D48" s="317"/>
      <c r="E48" s="317"/>
      <c r="F48" s="317"/>
      <c r="G48" s="317"/>
      <c r="H48" s="317"/>
      <c r="I48" s="317"/>
      <c r="J48" s="317"/>
      <c r="K48" s="8"/>
      <c r="L48" s="26"/>
      <c r="M48" s="323" t="s">
        <v>97</v>
      </c>
      <c r="N48" s="260"/>
      <c r="O48" s="260"/>
      <c r="P48" s="260"/>
      <c r="Q48" s="260"/>
      <c r="R48" s="260"/>
      <c r="S48" s="18" t="s">
        <v>0</v>
      </c>
      <c r="T48" s="18" t="s">
        <v>7</v>
      </c>
    </row>
    <row r="49" spans="1:20" ht="16.7" customHeight="1" x14ac:dyDescent="0.2">
      <c r="A49" s="219" t="s">
        <v>95</v>
      </c>
      <c r="B49" s="220"/>
      <c r="C49" s="220"/>
      <c r="D49" s="221" t="s">
        <v>59</v>
      </c>
      <c r="E49" s="220"/>
      <c r="F49" s="220"/>
      <c r="G49" s="220"/>
      <c r="H49" s="220"/>
      <c r="I49" s="220"/>
      <c r="J49" s="220"/>
      <c r="K49" s="17" t="s">
        <v>57</v>
      </c>
      <c r="L49" s="17" t="s">
        <v>96</v>
      </c>
      <c r="M49" s="323" t="s">
        <v>48</v>
      </c>
      <c r="N49" s="260"/>
      <c r="O49" s="323" t="s">
        <v>32</v>
      </c>
      <c r="P49" s="260"/>
      <c r="Q49" s="260"/>
      <c r="R49" s="23" t="s">
        <v>35</v>
      </c>
      <c r="S49" s="17"/>
      <c r="T49" s="17"/>
    </row>
    <row r="50" spans="1:20" ht="15.95" customHeight="1" x14ac:dyDescent="0.2">
      <c r="A50" s="269" t="s">
        <v>9</v>
      </c>
      <c r="B50" s="260"/>
      <c r="C50" s="260"/>
      <c r="D50" s="3"/>
      <c r="E50" s="21" t="s">
        <v>6</v>
      </c>
      <c r="F50" s="3"/>
      <c r="G50" s="347"/>
      <c r="H50" s="348"/>
      <c r="I50" s="348"/>
      <c r="J50" s="348"/>
      <c r="K50" s="20"/>
      <c r="L50" s="24">
        <v>710</v>
      </c>
      <c r="M50" s="531"/>
      <c r="N50" s="348"/>
      <c r="O50" s="531"/>
      <c r="P50" s="348"/>
      <c r="Q50" s="348"/>
      <c r="R50" s="24"/>
      <c r="S50" s="11">
        <f>IF(((K50*L50)-M50-O50-R50)&lt;0,0,((K50*L50)-M50-O50-R50))</f>
        <v>0</v>
      </c>
      <c r="T50" s="3"/>
    </row>
    <row r="51" spans="1:20" ht="17.45" customHeight="1" x14ac:dyDescent="0.2">
      <c r="A51" s="269" t="s">
        <v>43</v>
      </c>
      <c r="B51" s="260"/>
      <c r="C51" s="260"/>
      <c r="D51" s="3"/>
      <c r="E51" s="21" t="s">
        <v>6</v>
      </c>
      <c r="F51" s="3"/>
      <c r="G51" s="347"/>
      <c r="H51" s="348"/>
      <c r="I51" s="348"/>
      <c r="J51" s="348"/>
      <c r="K51" s="20"/>
      <c r="L51" s="24">
        <v>307</v>
      </c>
      <c r="M51" s="531"/>
      <c r="N51" s="348"/>
      <c r="O51" s="531"/>
      <c r="P51" s="348"/>
      <c r="Q51" s="348"/>
      <c r="R51" s="24"/>
      <c r="S51" s="11">
        <f>IF(((K51*L51)-M51-O51-R51)&lt;0,0,((K51*L51)-M51-O51-R51))</f>
        <v>0</v>
      </c>
      <c r="T51" s="3"/>
    </row>
    <row r="52" spans="1:20" ht="15.95" customHeight="1" x14ac:dyDescent="0.2">
      <c r="A52" s="269" t="s">
        <v>53</v>
      </c>
      <c r="B52" s="260"/>
      <c r="C52" s="260"/>
      <c r="D52" s="3"/>
      <c r="E52" s="21" t="s">
        <v>6</v>
      </c>
      <c r="F52" s="3"/>
      <c r="G52" s="347"/>
      <c r="H52" s="348"/>
      <c r="I52" s="348"/>
      <c r="J52" s="348"/>
      <c r="K52" s="20"/>
      <c r="L52" s="24">
        <v>200</v>
      </c>
      <c r="M52" s="531"/>
      <c r="N52" s="348"/>
      <c r="O52" s="531"/>
      <c r="P52" s="348"/>
      <c r="Q52" s="348"/>
      <c r="R52" s="24"/>
      <c r="S52" s="11">
        <f>IF(((K52*L52)-M52-O52-R52)&lt;0,0,((K52*L52)-M52-O52-R52))</f>
        <v>0</v>
      </c>
      <c r="T52" s="3"/>
    </row>
    <row r="53" spans="1:20" ht="15.95" customHeight="1" x14ac:dyDescent="0.2">
      <c r="A53" s="347"/>
      <c r="B53" s="348"/>
      <c r="C53" s="348"/>
      <c r="D53" s="3"/>
      <c r="E53" s="21" t="s">
        <v>6</v>
      </c>
      <c r="F53" s="3"/>
      <c r="G53" s="347"/>
      <c r="H53" s="348"/>
      <c r="I53" s="348"/>
      <c r="J53" s="348"/>
      <c r="K53" s="20"/>
      <c r="L53" s="24"/>
      <c r="M53" s="531"/>
      <c r="N53" s="348"/>
      <c r="O53" s="531"/>
      <c r="P53" s="348"/>
      <c r="Q53" s="348"/>
      <c r="R53" s="24"/>
      <c r="S53" s="11">
        <f>IF(((K53*L53)-M53-O53-R53)&lt;0,0,((K53*L53)-M53-O53-R53))</f>
        <v>0</v>
      </c>
      <c r="T53" s="3"/>
    </row>
    <row r="54" spans="1:20" ht="14.45" customHeight="1" x14ac:dyDescent="0.2">
      <c r="A54" s="507" t="s">
        <v>98</v>
      </c>
      <c r="B54" s="508"/>
      <c r="C54" s="508"/>
      <c r="D54" s="508"/>
      <c r="E54" s="508"/>
      <c r="F54" s="508"/>
      <c r="G54" s="508"/>
      <c r="H54" s="508"/>
      <c r="I54" s="508"/>
      <c r="J54" s="508"/>
      <c r="K54" s="508"/>
      <c r="L54" s="508"/>
      <c r="M54" s="508"/>
      <c r="N54" s="508"/>
      <c r="O54" s="508"/>
      <c r="P54" s="508"/>
      <c r="Q54" s="508"/>
      <c r="R54" s="508"/>
      <c r="S54" s="508"/>
      <c r="T54" s="508"/>
    </row>
    <row r="55" spans="1:20" ht="13.7" customHeight="1" x14ac:dyDescent="0.2">
      <c r="A55" s="509" t="s">
        <v>99</v>
      </c>
      <c r="B55" s="394"/>
      <c r="C55" s="394"/>
      <c r="D55" s="394"/>
      <c r="E55" s="394"/>
      <c r="F55" s="394"/>
      <c r="G55" s="394"/>
      <c r="H55" s="394"/>
      <c r="I55" s="394"/>
      <c r="J55" s="394"/>
      <c r="K55" s="394"/>
      <c r="L55" s="394"/>
      <c r="M55" s="394"/>
      <c r="N55" s="394"/>
      <c r="O55" s="394"/>
      <c r="P55" s="394"/>
      <c r="Q55" s="394"/>
      <c r="R55" s="394"/>
      <c r="S55" s="394"/>
      <c r="T55" s="394"/>
    </row>
    <row r="56" spans="1:20" ht="13.7" customHeight="1" x14ac:dyDescent="0.2">
      <c r="A56" s="509" t="s">
        <v>100</v>
      </c>
      <c r="B56" s="394"/>
      <c r="C56" s="394"/>
      <c r="D56" s="394"/>
      <c r="E56" s="394"/>
      <c r="F56" s="394"/>
      <c r="G56" s="394"/>
      <c r="H56" s="394"/>
      <c r="I56" s="394"/>
      <c r="J56" s="394"/>
      <c r="K56" s="394"/>
      <c r="L56" s="394"/>
      <c r="M56" s="394"/>
      <c r="N56" s="394"/>
      <c r="O56" s="394"/>
      <c r="P56" s="394"/>
      <c r="Q56" s="394"/>
      <c r="R56" s="394"/>
      <c r="S56" s="394"/>
      <c r="T56" s="394"/>
    </row>
    <row r="57" spans="1:20" ht="14.45" customHeight="1" x14ac:dyDescent="0.2">
      <c r="A57" s="510" t="s">
        <v>77</v>
      </c>
      <c r="B57" s="220"/>
      <c r="C57" s="220"/>
      <c r="D57" s="220"/>
      <c r="E57" s="220"/>
      <c r="F57" s="220"/>
      <c r="G57" s="220"/>
      <c r="H57" s="220"/>
      <c r="I57" s="220"/>
      <c r="J57" s="220"/>
      <c r="K57" s="220"/>
      <c r="L57" s="220"/>
      <c r="M57" s="220"/>
      <c r="N57" s="220"/>
      <c r="O57" s="220"/>
      <c r="P57" s="220"/>
      <c r="Q57" s="220"/>
      <c r="R57" s="220"/>
      <c r="S57" s="220"/>
      <c r="T57" s="220"/>
    </row>
    <row r="58" spans="1:20" ht="10.7" customHeight="1" x14ac:dyDescent="0.2">
      <c r="A58" s="255"/>
      <c r="B58" s="256"/>
      <c r="C58" s="256"/>
      <c r="D58" s="256"/>
      <c r="E58" s="256"/>
      <c r="F58" s="256"/>
      <c r="G58" s="256"/>
      <c r="H58" s="256"/>
      <c r="I58" s="256"/>
      <c r="J58" s="256"/>
      <c r="K58" s="256"/>
      <c r="L58" s="256"/>
      <c r="M58" s="256"/>
      <c r="N58" s="256"/>
      <c r="O58" s="256"/>
      <c r="P58" s="256"/>
      <c r="Q58" s="256"/>
      <c r="R58" s="256"/>
      <c r="S58" s="256"/>
      <c r="T58" s="256"/>
    </row>
    <row r="59" spans="1:20" ht="16.7" customHeight="1" x14ac:dyDescent="0.2">
      <c r="A59" s="316" t="s">
        <v>3</v>
      </c>
      <c r="B59" s="317"/>
      <c r="C59" s="317"/>
      <c r="D59" s="317"/>
      <c r="E59" s="317"/>
      <c r="F59" s="317"/>
      <c r="G59" s="317"/>
      <c r="H59" s="317"/>
      <c r="I59" s="317"/>
      <c r="J59" s="317"/>
      <c r="K59" s="317"/>
      <c r="L59" s="259" t="s">
        <v>101</v>
      </c>
      <c r="M59" s="260"/>
      <c r="N59" s="260"/>
      <c r="O59" s="323" t="s">
        <v>57</v>
      </c>
      <c r="P59" s="260"/>
      <c r="Q59" s="260"/>
      <c r="R59" s="23" t="s">
        <v>63</v>
      </c>
      <c r="S59" s="23" t="s">
        <v>0</v>
      </c>
      <c r="T59" s="23" t="s">
        <v>7</v>
      </c>
    </row>
    <row r="60" spans="1:20" ht="16.7" customHeight="1" x14ac:dyDescent="0.2">
      <c r="A60" s="333" t="s">
        <v>10</v>
      </c>
      <c r="B60" s="220"/>
      <c r="C60" s="220"/>
      <c r="D60" s="220"/>
      <c r="E60" s="220"/>
      <c r="F60" s="220"/>
      <c r="G60" s="220"/>
      <c r="H60" s="220"/>
      <c r="I60" s="220"/>
      <c r="J60" s="220"/>
      <c r="K60" s="220"/>
      <c r="L60" s="269" t="s">
        <v>6</v>
      </c>
      <c r="M60" s="260"/>
      <c r="N60" s="260"/>
      <c r="O60" s="552"/>
      <c r="P60" s="348"/>
      <c r="Q60" s="348"/>
      <c r="R60" s="4">
        <v>430</v>
      </c>
      <c r="S60" s="11">
        <f>+O60*R60</f>
        <v>0</v>
      </c>
      <c r="T60" s="3"/>
    </row>
    <row r="61" spans="1:20" ht="14.45" customHeight="1" x14ac:dyDescent="0.2">
      <c r="A61" s="509" t="s">
        <v>102</v>
      </c>
      <c r="B61" s="394"/>
      <c r="C61" s="394"/>
      <c r="D61" s="394"/>
      <c r="E61" s="394"/>
      <c r="F61" s="394"/>
      <c r="G61" s="394"/>
      <c r="H61" s="394"/>
      <c r="I61" s="394"/>
      <c r="J61" s="394"/>
      <c r="K61" s="394"/>
      <c r="L61" s="394"/>
      <c r="M61" s="394"/>
      <c r="N61" s="394"/>
      <c r="O61" s="394"/>
      <c r="P61" s="394"/>
      <c r="Q61" s="394"/>
      <c r="R61" s="394"/>
      <c r="S61" s="394"/>
      <c r="T61" s="394"/>
    </row>
    <row r="62" spans="1:20" ht="14.45" customHeight="1" x14ac:dyDescent="0.2">
      <c r="A62" s="510" t="s">
        <v>18</v>
      </c>
      <c r="B62" s="220"/>
      <c r="C62" s="220"/>
      <c r="D62" s="220"/>
      <c r="E62" s="220"/>
      <c r="F62" s="220"/>
      <c r="G62" s="220"/>
      <c r="H62" s="220"/>
      <c r="I62" s="220"/>
      <c r="J62" s="220"/>
      <c r="K62" s="220"/>
      <c r="L62" s="220"/>
      <c r="M62" s="220"/>
      <c r="N62" s="220"/>
      <c r="O62" s="220"/>
      <c r="P62" s="220"/>
      <c r="Q62" s="220"/>
      <c r="R62" s="220"/>
      <c r="S62" s="220"/>
      <c r="T62" s="220"/>
    </row>
    <row r="63" spans="1:20" ht="12.2" customHeight="1" x14ac:dyDescent="0.2">
      <c r="A63" s="553"/>
      <c r="B63" s="256"/>
      <c r="C63" s="256"/>
      <c r="D63" s="256"/>
      <c r="E63" s="256"/>
      <c r="F63" s="256"/>
      <c r="G63" s="256"/>
      <c r="H63" s="256"/>
      <c r="I63" s="256"/>
      <c r="J63" s="256"/>
      <c r="K63" s="256"/>
      <c r="L63" s="256"/>
      <c r="M63" s="256"/>
      <c r="N63" s="256"/>
      <c r="O63" s="256"/>
      <c r="P63" s="256"/>
      <c r="Q63" s="256"/>
      <c r="R63" s="256"/>
      <c r="S63" s="256"/>
      <c r="T63" s="256"/>
    </row>
    <row r="64" spans="1:20" ht="15.2" customHeight="1" x14ac:dyDescent="0.2">
      <c r="A64" s="316" t="s">
        <v>46</v>
      </c>
      <c r="B64" s="317"/>
      <c r="C64" s="317"/>
      <c r="D64" s="317"/>
      <c r="E64" s="317"/>
      <c r="F64" s="317"/>
      <c r="G64" s="317"/>
      <c r="H64" s="317"/>
      <c r="I64" s="317"/>
      <c r="J64" s="317"/>
      <c r="K64" s="317"/>
      <c r="L64" s="317"/>
      <c r="M64" s="317"/>
      <c r="N64" s="317"/>
      <c r="O64" s="317"/>
      <c r="P64" s="317"/>
      <c r="Q64" s="317"/>
      <c r="R64" s="9" t="s">
        <v>44</v>
      </c>
      <c r="S64" s="18" t="s">
        <v>20</v>
      </c>
      <c r="T64" s="18" t="s">
        <v>5</v>
      </c>
    </row>
    <row r="65" spans="1:20" ht="15.95" customHeight="1" x14ac:dyDescent="0.2">
      <c r="A65" s="530" t="s">
        <v>70</v>
      </c>
      <c r="B65" s="220"/>
      <c r="C65" s="220"/>
      <c r="D65" s="220"/>
      <c r="E65" s="220"/>
      <c r="F65" s="220"/>
      <c r="G65" s="220"/>
      <c r="H65" s="220"/>
      <c r="I65" s="220"/>
      <c r="J65" s="220"/>
      <c r="K65" s="220"/>
      <c r="L65" s="220"/>
      <c r="M65" s="220"/>
      <c r="N65" s="220"/>
      <c r="O65" s="220"/>
      <c r="P65" s="220"/>
      <c r="Q65" s="220"/>
      <c r="R65" s="17" t="s">
        <v>42</v>
      </c>
      <c r="S65" s="17" t="s">
        <v>41</v>
      </c>
      <c r="T65" s="17" t="s">
        <v>54</v>
      </c>
    </row>
    <row r="66" spans="1:20" ht="16.7" customHeight="1" x14ac:dyDescent="0.2">
      <c r="A66" s="347"/>
      <c r="B66" s="348"/>
      <c r="C66" s="348"/>
      <c r="D66" s="348"/>
      <c r="E66" s="348"/>
      <c r="F66" s="348"/>
      <c r="G66" s="348"/>
      <c r="H66" s="348"/>
      <c r="I66" s="348"/>
      <c r="J66" s="348"/>
      <c r="K66" s="348"/>
      <c r="L66" s="348"/>
      <c r="M66" s="348"/>
      <c r="N66" s="348"/>
      <c r="O66" s="348"/>
      <c r="P66" s="348"/>
      <c r="Q66" s="348"/>
      <c r="R66" s="3"/>
      <c r="S66" s="24"/>
      <c r="T66" s="3"/>
    </row>
    <row r="67" spans="1:20" ht="16.7" customHeight="1" x14ac:dyDescent="0.2">
      <c r="A67" s="347"/>
      <c r="B67" s="348"/>
      <c r="C67" s="348"/>
      <c r="D67" s="348"/>
      <c r="E67" s="348"/>
      <c r="F67" s="348"/>
      <c r="G67" s="348"/>
      <c r="H67" s="348"/>
      <c r="I67" s="348"/>
      <c r="J67" s="348"/>
      <c r="K67" s="348"/>
      <c r="L67" s="348"/>
      <c r="M67" s="348"/>
      <c r="N67" s="348"/>
      <c r="O67" s="348"/>
      <c r="P67" s="348"/>
      <c r="Q67" s="348"/>
      <c r="R67" s="3"/>
      <c r="S67" s="24"/>
      <c r="T67" s="3"/>
    </row>
    <row r="68" spans="1:20" ht="16.7" customHeight="1" x14ac:dyDescent="0.2">
      <c r="A68" s="347"/>
      <c r="B68" s="348"/>
      <c r="C68" s="348"/>
      <c r="D68" s="348"/>
      <c r="E68" s="348"/>
      <c r="F68" s="348"/>
      <c r="G68" s="348"/>
      <c r="H68" s="348"/>
      <c r="I68" s="348"/>
      <c r="J68" s="348"/>
      <c r="K68" s="348"/>
      <c r="L68" s="348"/>
      <c r="M68" s="348"/>
      <c r="N68" s="348"/>
      <c r="O68" s="348"/>
      <c r="P68" s="348"/>
      <c r="Q68" s="348"/>
      <c r="R68" s="3"/>
      <c r="S68" s="24"/>
      <c r="T68" s="3"/>
    </row>
    <row r="69" spans="1:20" ht="16.7" customHeight="1" x14ac:dyDescent="0.2">
      <c r="A69" s="347"/>
      <c r="B69" s="348"/>
      <c r="C69" s="348"/>
      <c r="D69" s="348"/>
      <c r="E69" s="348"/>
      <c r="F69" s="348"/>
      <c r="G69" s="348"/>
      <c r="H69" s="348"/>
      <c r="I69" s="348"/>
      <c r="J69" s="348"/>
      <c r="K69" s="348"/>
      <c r="L69" s="348"/>
      <c r="M69" s="348"/>
      <c r="N69" s="348"/>
      <c r="O69" s="348"/>
      <c r="P69" s="348"/>
      <c r="Q69" s="348"/>
      <c r="R69" s="3"/>
      <c r="S69" s="24"/>
      <c r="T69" s="3"/>
    </row>
    <row r="70" spans="1:20" ht="9.1999999999999993" customHeight="1" x14ac:dyDescent="0.2">
      <c r="A70" s="417"/>
      <c r="B70" s="270"/>
      <c r="C70" s="270"/>
      <c r="D70" s="270"/>
      <c r="E70" s="270"/>
      <c r="F70" s="270"/>
      <c r="G70" s="270"/>
      <c r="H70" s="270"/>
      <c r="I70" s="270"/>
      <c r="J70" s="270"/>
      <c r="K70" s="270"/>
      <c r="L70" s="270"/>
      <c r="M70" s="270"/>
      <c r="N70" s="270"/>
      <c r="O70" s="270"/>
      <c r="P70" s="270"/>
      <c r="Q70" s="270"/>
      <c r="R70" s="270"/>
      <c r="S70" s="270"/>
      <c r="T70" s="270"/>
    </row>
    <row r="71" spans="1:20" ht="18.2" customHeight="1" x14ac:dyDescent="0.2">
      <c r="A71" s="190" t="s">
        <v>28</v>
      </c>
      <c r="B71" s="260"/>
      <c r="C71" s="260"/>
      <c r="D71" s="260"/>
      <c r="E71" s="260"/>
      <c r="F71" s="260"/>
      <c r="G71" s="260"/>
      <c r="H71" s="260"/>
      <c r="I71" s="260"/>
      <c r="J71" s="260"/>
      <c r="K71" s="260"/>
      <c r="L71" s="260"/>
      <c r="M71" s="260"/>
      <c r="N71" s="260"/>
      <c r="O71" s="260"/>
      <c r="P71" s="260"/>
      <c r="Q71" s="260"/>
      <c r="R71" s="260"/>
      <c r="S71" s="13">
        <f>+S21+SUM(S25:S28)+SUM(S32:S35)+SUM(S50:S53)+S60+SUM(S43:S46)+SUM(S66:S69)</f>
        <v>0</v>
      </c>
      <c r="T71" s="21"/>
    </row>
    <row r="72" spans="1:20" ht="15.95" customHeight="1" x14ac:dyDescent="0.2">
      <c r="A72" s="269" t="s">
        <v>64</v>
      </c>
      <c r="B72" s="260"/>
      <c r="C72" s="260"/>
      <c r="D72" s="260"/>
      <c r="E72" s="260"/>
      <c r="F72" s="347"/>
      <c r="G72" s="348"/>
      <c r="H72" s="348"/>
      <c r="I72" s="348"/>
      <c r="J72" s="348"/>
      <c r="K72" s="348"/>
      <c r="L72" s="348"/>
      <c r="M72" s="348"/>
      <c r="N72" s="348"/>
      <c r="O72" s="348"/>
      <c r="P72" s="348"/>
      <c r="Q72" s="348"/>
      <c r="R72" s="348"/>
      <c r="S72" s="24"/>
      <c r="T72" s="3"/>
    </row>
    <row r="73" spans="1:20" ht="16.7" customHeight="1" x14ac:dyDescent="0.2">
      <c r="A73" s="269" t="s">
        <v>40</v>
      </c>
      <c r="B73" s="260"/>
      <c r="C73" s="260"/>
      <c r="D73" s="260"/>
      <c r="E73" s="260"/>
      <c r="F73" s="347"/>
      <c r="G73" s="348"/>
      <c r="H73" s="348"/>
      <c r="I73" s="348"/>
      <c r="J73" s="348"/>
      <c r="K73" s="348"/>
      <c r="L73" s="348"/>
      <c r="M73" s="348"/>
      <c r="N73" s="348"/>
      <c r="O73" s="348"/>
      <c r="P73" s="348"/>
      <c r="Q73" s="348"/>
      <c r="R73" s="348"/>
      <c r="S73" s="24"/>
      <c r="T73" s="3"/>
    </row>
    <row r="74" spans="1:20" ht="17.45" customHeight="1" x14ac:dyDescent="0.2">
      <c r="A74" s="413" t="s">
        <v>88</v>
      </c>
      <c r="B74" s="260"/>
      <c r="C74" s="260"/>
      <c r="D74" s="260"/>
      <c r="E74" s="260"/>
      <c r="F74" s="260"/>
      <c r="G74" s="260"/>
      <c r="H74" s="260"/>
      <c r="I74" s="260"/>
      <c r="J74" s="260"/>
      <c r="K74" s="260"/>
      <c r="L74" s="260"/>
      <c r="M74" s="260"/>
      <c r="N74" s="260"/>
      <c r="O74" s="260"/>
      <c r="P74" s="260"/>
      <c r="Q74" s="260"/>
      <c r="R74" s="260"/>
      <c r="S74" s="12">
        <f>+S71-SUM(S72:S73)</f>
        <v>0</v>
      </c>
      <c r="T74" s="21"/>
    </row>
    <row r="75" spans="1:20" ht="10.7" customHeight="1" x14ac:dyDescent="0.2">
      <c r="A75" s="417"/>
      <c r="B75" s="270"/>
      <c r="C75" s="270"/>
      <c r="D75" s="270"/>
      <c r="E75" s="270"/>
      <c r="F75" s="270"/>
      <c r="G75" s="270"/>
      <c r="H75" s="270"/>
      <c r="I75" s="270"/>
      <c r="J75" s="270"/>
      <c r="K75" s="270"/>
      <c r="L75" s="270"/>
      <c r="M75" s="270"/>
      <c r="N75" s="270"/>
      <c r="O75" s="270"/>
      <c r="P75" s="270"/>
      <c r="Q75" s="270"/>
      <c r="R75" s="270"/>
      <c r="S75" s="270"/>
      <c r="T75" s="270"/>
    </row>
    <row r="76" spans="1:20" ht="16.7" customHeight="1" x14ac:dyDescent="0.2">
      <c r="A76" s="5"/>
      <c r="B76" s="337" t="s">
        <v>33</v>
      </c>
      <c r="C76" s="338"/>
      <c r="D76" s="338"/>
      <c r="E76" s="338"/>
      <c r="F76" s="338"/>
      <c r="G76" s="338"/>
      <c r="H76" s="338"/>
      <c r="I76" s="338"/>
      <c r="J76" s="338"/>
      <c r="K76" s="338"/>
      <c r="L76" s="338"/>
      <c r="M76" s="338"/>
      <c r="N76" s="339"/>
      <c r="O76" s="523" t="s">
        <v>69</v>
      </c>
      <c r="P76" s="522"/>
      <c r="Q76" s="522"/>
      <c r="R76" s="522"/>
      <c r="S76" s="522"/>
      <c r="T76" s="522"/>
    </row>
    <row r="77" spans="1:20" ht="16.7" customHeight="1" x14ac:dyDescent="0.2">
      <c r="A77" s="5"/>
      <c r="B77" s="523" t="s">
        <v>39</v>
      </c>
      <c r="C77" s="522"/>
      <c r="D77" s="5"/>
      <c r="E77" s="524" t="s">
        <v>12</v>
      </c>
      <c r="F77" s="525"/>
      <c r="G77" s="525"/>
      <c r="H77" s="27"/>
      <c r="I77" s="28"/>
      <c r="J77" s="28"/>
      <c r="K77" s="28"/>
      <c r="L77" s="28"/>
      <c r="M77" s="10"/>
      <c r="N77" s="29"/>
      <c r="O77" s="523" t="s">
        <v>47</v>
      </c>
      <c r="P77" s="522"/>
      <c r="Q77" s="522"/>
      <c r="R77" s="522"/>
      <c r="S77" s="522"/>
      <c r="T77" s="522"/>
    </row>
    <row r="78" spans="1:20" ht="9.9499999999999993" customHeight="1" x14ac:dyDescent="0.2">
      <c r="A78" s="417"/>
      <c r="B78" s="270"/>
      <c r="C78" s="270"/>
      <c r="D78" s="270"/>
      <c r="E78" s="270"/>
      <c r="F78" s="270"/>
      <c r="G78" s="270"/>
      <c r="H78" s="270"/>
      <c r="I78" s="270"/>
      <c r="J78" s="270"/>
      <c r="K78" s="270"/>
      <c r="L78" s="270"/>
      <c r="M78" s="270"/>
      <c r="N78" s="270"/>
      <c r="O78" s="270"/>
      <c r="P78" s="270"/>
      <c r="Q78" s="270"/>
      <c r="R78" s="270"/>
      <c r="S78" s="270"/>
      <c r="T78" s="270"/>
    </row>
    <row r="79" spans="1:20" ht="15.95" customHeight="1" x14ac:dyDescent="0.2">
      <c r="A79" s="519" t="s">
        <v>31</v>
      </c>
      <c r="B79" s="497"/>
      <c r="C79" s="497"/>
      <c r="D79" s="497"/>
      <c r="E79" s="519" t="s">
        <v>52</v>
      </c>
      <c r="F79" s="497"/>
      <c r="G79" s="497"/>
      <c r="H79" s="497"/>
      <c r="I79" s="497"/>
      <c r="J79" s="497"/>
      <c r="K79" s="497"/>
      <c r="L79" s="519" t="s">
        <v>23</v>
      </c>
      <c r="M79" s="497"/>
      <c r="N79" s="497"/>
      <c r="O79" s="497"/>
      <c r="P79" s="497"/>
      <c r="Q79" s="497"/>
      <c r="R79" s="497"/>
      <c r="S79" s="497"/>
      <c r="T79" s="497"/>
    </row>
    <row r="80" spans="1:20" ht="33.200000000000003" customHeight="1" x14ac:dyDescent="0.2">
      <c r="A80" s="520"/>
      <c r="B80" s="520"/>
      <c r="C80" s="520"/>
      <c r="D80" s="520"/>
      <c r="E80" s="520"/>
      <c r="F80" s="520"/>
      <c r="G80" s="520"/>
      <c r="H80" s="520"/>
      <c r="I80" s="520"/>
      <c r="J80" s="520"/>
      <c r="K80" s="520"/>
      <c r="L80" s="520"/>
      <c r="M80" s="520"/>
      <c r="N80" s="520"/>
      <c r="O80" s="520"/>
      <c r="P80" s="520"/>
      <c r="Q80" s="520"/>
      <c r="R80" s="520"/>
      <c r="S80" s="520"/>
      <c r="T80" s="520"/>
    </row>
    <row r="81" spans="1:20" ht="12.95" customHeight="1" x14ac:dyDescent="0.2">
      <c r="A81" s="518"/>
      <c r="B81" s="256"/>
      <c r="C81" s="256"/>
      <c r="D81" s="256"/>
      <c r="E81" s="256"/>
      <c r="F81" s="256"/>
      <c r="G81" s="256"/>
      <c r="H81" s="256"/>
      <c r="I81" s="256"/>
      <c r="J81" s="256"/>
      <c r="K81" s="256"/>
      <c r="L81" s="256"/>
      <c r="M81" s="256"/>
      <c r="N81" s="256"/>
      <c r="O81" s="256"/>
      <c r="P81" s="256"/>
      <c r="Q81" s="256"/>
      <c r="R81" s="256"/>
      <c r="S81" s="256"/>
      <c r="T81" s="256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229">
    <mergeCell ref="A1:T1"/>
    <mergeCell ref="A2:B2"/>
    <mergeCell ref="C2:J2"/>
    <mergeCell ref="K2:L2"/>
    <mergeCell ref="M2:P2"/>
    <mergeCell ref="R2:T2"/>
    <mergeCell ref="A4:B4"/>
    <mergeCell ref="C4:J4"/>
    <mergeCell ref="K4:L4"/>
    <mergeCell ref="M4:T4"/>
    <mergeCell ref="A5:E5"/>
    <mergeCell ref="F5:T5"/>
    <mergeCell ref="A3:D3"/>
    <mergeCell ref="E3:F3"/>
    <mergeCell ref="H3:J3"/>
    <mergeCell ref="K3:L3"/>
    <mergeCell ref="M3:P3"/>
    <mergeCell ref="R3:T3"/>
    <mergeCell ref="A9:B9"/>
    <mergeCell ref="C9:D9"/>
    <mergeCell ref="E9:G9"/>
    <mergeCell ref="H9:J9"/>
    <mergeCell ref="L9:N9"/>
    <mergeCell ref="O9:Q9"/>
    <mergeCell ref="A6:T6"/>
    <mergeCell ref="A7:T7"/>
    <mergeCell ref="A8:B8"/>
    <mergeCell ref="C8:D8"/>
    <mergeCell ref="E8:G8"/>
    <mergeCell ref="H8:J8"/>
    <mergeCell ref="L8:N8"/>
    <mergeCell ref="O8:Q8"/>
    <mergeCell ref="A11:B11"/>
    <mergeCell ref="C11:D11"/>
    <mergeCell ref="E11:G11"/>
    <mergeCell ref="H11:J11"/>
    <mergeCell ref="L11:N11"/>
    <mergeCell ref="O11:Q11"/>
    <mergeCell ref="A10:B10"/>
    <mergeCell ref="C10:D10"/>
    <mergeCell ref="E10:G10"/>
    <mergeCell ref="H10:J10"/>
    <mergeCell ref="L10:N10"/>
    <mergeCell ref="O10:Q10"/>
    <mergeCell ref="A13:B13"/>
    <mergeCell ref="C13:D13"/>
    <mergeCell ref="E13:G13"/>
    <mergeCell ref="H13:J13"/>
    <mergeCell ref="L13:N13"/>
    <mergeCell ref="O13:Q13"/>
    <mergeCell ref="A12:B12"/>
    <mergeCell ref="C12:D12"/>
    <mergeCell ref="E12:G12"/>
    <mergeCell ref="H12:J12"/>
    <mergeCell ref="L12:N12"/>
    <mergeCell ref="O12:Q12"/>
    <mergeCell ref="A15:B15"/>
    <mergeCell ref="C15:D15"/>
    <mergeCell ref="E15:G15"/>
    <mergeCell ref="H15:J15"/>
    <mergeCell ref="L15:N15"/>
    <mergeCell ref="O15:Q15"/>
    <mergeCell ref="A14:B14"/>
    <mergeCell ref="C14:D14"/>
    <mergeCell ref="E14:G14"/>
    <mergeCell ref="H14:J14"/>
    <mergeCell ref="L14:N14"/>
    <mergeCell ref="O14:Q14"/>
    <mergeCell ref="A17:B17"/>
    <mergeCell ref="C17:D17"/>
    <mergeCell ref="E17:G17"/>
    <mergeCell ref="H17:J17"/>
    <mergeCell ref="L17:N17"/>
    <mergeCell ref="O17:Q17"/>
    <mergeCell ref="A16:B16"/>
    <mergeCell ref="C16:D16"/>
    <mergeCell ref="E16:G16"/>
    <mergeCell ref="H16:J16"/>
    <mergeCell ref="L16:N16"/>
    <mergeCell ref="O16:Q16"/>
    <mergeCell ref="A19:B19"/>
    <mergeCell ref="C19:D19"/>
    <mergeCell ref="E19:G19"/>
    <mergeCell ref="H19:J19"/>
    <mergeCell ref="L19:N19"/>
    <mergeCell ref="O19:Q19"/>
    <mergeCell ref="A18:B18"/>
    <mergeCell ref="C18:D18"/>
    <mergeCell ref="E18:G18"/>
    <mergeCell ref="H18:J18"/>
    <mergeCell ref="L18:N18"/>
    <mergeCell ref="O18:Q18"/>
    <mergeCell ref="A21:K21"/>
    <mergeCell ref="L21:N21"/>
    <mergeCell ref="O21:Q21"/>
    <mergeCell ref="A22:K22"/>
    <mergeCell ref="L22:N22"/>
    <mergeCell ref="O22:Q22"/>
    <mergeCell ref="A20:B20"/>
    <mergeCell ref="C20:D20"/>
    <mergeCell ref="E20:G20"/>
    <mergeCell ref="H20:J20"/>
    <mergeCell ref="L20:N20"/>
    <mergeCell ref="O20:Q20"/>
    <mergeCell ref="A26:N26"/>
    <mergeCell ref="O26:Q26"/>
    <mergeCell ref="A27:C27"/>
    <mergeCell ref="D27:G27"/>
    <mergeCell ref="H27:N27"/>
    <mergeCell ref="O27:Q27"/>
    <mergeCell ref="R22:T22"/>
    <mergeCell ref="A23:T23"/>
    <mergeCell ref="A24:N24"/>
    <mergeCell ref="O24:Q24"/>
    <mergeCell ref="A25:N25"/>
    <mergeCell ref="O25:Q25"/>
    <mergeCell ref="A28:N28"/>
    <mergeCell ref="O28:Q28"/>
    <mergeCell ref="A29:T29"/>
    <mergeCell ref="A30:G31"/>
    <mergeCell ref="H30:J30"/>
    <mergeCell ref="M30:R30"/>
    <mergeCell ref="S30:S31"/>
    <mergeCell ref="T30:T31"/>
    <mergeCell ref="H31:J31"/>
    <mergeCell ref="A33:G33"/>
    <mergeCell ref="H33:J33"/>
    <mergeCell ref="M33:N33"/>
    <mergeCell ref="O33:Q33"/>
    <mergeCell ref="A34:G34"/>
    <mergeCell ref="H34:J34"/>
    <mergeCell ref="M34:N34"/>
    <mergeCell ref="O34:Q34"/>
    <mergeCell ref="M31:N31"/>
    <mergeCell ref="O31:Q31"/>
    <mergeCell ref="A32:G32"/>
    <mergeCell ref="H32:J32"/>
    <mergeCell ref="M32:N32"/>
    <mergeCell ref="O32:Q32"/>
    <mergeCell ref="A38:T38"/>
    <mergeCell ref="A39:T39"/>
    <mergeCell ref="A40:T40"/>
    <mergeCell ref="A41:L41"/>
    <mergeCell ref="M41:Q41"/>
    <mergeCell ref="A42:L42"/>
    <mergeCell ref="M42:N42"/>
    <mergeCell ref="P42:Q42"/>
    <mergeCell ref="A35:G35"/>
    <mergeCell ref="H35:J35"/>
    <mergeCell ref="M35:N35"/>
    <mergeCell ref="O35:Q35"/>
    <mergeCell ref="A36:T36"/>
    <mergeCell ref="A37:T37"/>
    <mergeCell ref="A45:L45"/>
    <mergeCell ref="M45:N45"/>
    <mergeCell ref="P45:Q45"/>
    <mergeCell ref="A46:L46"/>
    <mergeCell ref="M46:N46"/>
    <mergeCell ref="P46:Q46"/>
    <mergeCell ref="A43:L43"/>
    <mergeCell ref="M43:N43"/>
    <mergeCell ref="P43:Q43"/>
    <mergeCell ref="A44:L44"/>
    <mergeCell ref="M44:N44"/>
    <mergeCell ref="P44:Q44"/>
    <mergeCell ref="A50:C50"/>
    <mergeCell ref="G50:J50"/>
    <mergeCell ref="M50:N50"/>
    <mergeCell ref="O50:Q50"/>
    <mergeCell ref="A51:C51"/>
    <mergeCell ref="G51:J51"/>
    <mergeCell ref="M51:N51"/>
    <mergeCell ref="O51:Q51"/>
    <mergeCell ref="A47:T47"/>
    <mergeCell ref="A48:J48"/>
    <mergeCell ref="M48:R48"/>
    <mergeCell ref="A49:C49"/>
    <mergeCell ref="D49:J49"/>
    <mergeCell ref="M49:N49"/>
    <mergeCell ref="O49:Q49"/>
    <mergeCell ref="A54:T54"/>
    <mergeCell ref="A55:T55"/>
    <mergeCell ref="A56:T56"/>
    <mergeCell ref="A57:T57"/>
    <mergeCell ref="A58:T58"/>
    <mergeCell ref="A52:C52"/>
    <mergeCell ref="G52:J52"/>
    <mergeCell ref="M52:N52"/>
    <mergeCell ref="O52:Q52"/>
    <mergeCell ref="A53:C53"/>
    <mergeCell ref="G53:J53"/>
    <mergeCell ref="M53:N53"/>
    <mergeCell ref="O53:Q53"/>
    <mergeCell ref="A60:K60"/>
    <mergeCell ref="L60:N60"/>
    <mergeCell ref="O60:Q60"/>
    <mergeCell ref="A61:T61"/>
    <mergeCell ref="A62:T62"/>
    <mergeCell ref="A63:T63"/>
    <mergeCell ref="A59:K59"/>
    <mergeCell ref="L59:N59"/>
    <mergeCell ref="O59:Q59"/>
    <mergeCell ref="A70:T70"/>
    <mergeCell ref="A71:R71"/>
    <mergeCell ref="A72:E72"/>
    <mergeCell ref="F72:R72"/>
    <mergeCell ref="A73:E73"/>
    <mergeCell ref="F73:R73"/>
    <mergeCell ref="A64:Q64"/>
    <mergeCell ref="A65:Q65"/>
    <mergeCell ref="A66:Q66"/>
    <mergeCell ref="A67:Q67"/>
    <mergeCell ref="A68:Q68"/>
    <mergeCell ref="A69:Q69"/>
    <mergeCell ref="A81:T81"/>
    <mergeCell ref="A78:T78"/>
    <mergeCell ref="A79:D79"/>
    <mergeCell ref="E79:K79"/>
    <mergeCell ref="L79:T79"/>
    <mergeCell ref="A80:D80"/>
    <mergeCell ref="E80:K80"/>
    <mergeCell ref="L80:T80"/>
    <mergeCell ref="A74:R74"/>
    <mergeCell ref="A75:T75"/>
    <mergeCell ref="O76:T76"/>
    <mergeCell ref="B77:C77"/>
    <mergeCell ref="E77:G77"/>
    <mergeCell ref="O77:T77"/>
    <mergeCell ref="B76:N76"/>
  </mergeCells>
  <pageMargins left="0.7" right="0.7" top="0.78740157499999996" bottom="0.78740157499999996" header="0.3" footer="0.3"/>
  <pageSetup paperSize="9" scale="55" orientation="portrait" r:id="rId1"/>
  <headerFooter>
    <oddFooter>&amp;L&amp;7&amp;K9C9C9C© Copyright Sticos AS&amp;R&amp;7&amp;K9C9C9CUtskrift fra Sticos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G29"/>
  <sheetViews>
    <sheetView showGridLines="0" workbookViewId="0">
      <selection activeCell="D5" sqref="D5"/>
    </sheetView>
  </sheetViews>
  <sheetFormatPr baseColWidth="10" defaultRowHeight="12.75" x14ac:dyDescent="0.2"/>
  <sheetData>
    <row r="1" spans="1:7" ht="25.5" x14ac:dyDescent="0.35">
      <c r="A1" s="167" t="s">
        <v>183</v>
      </c>
    </row>
    <row r="2" spans="1:7" s="168" customFormat="1" ht="18" x14ac:dyDescent="0.25">
      <c r="A2" s="166" t="s">
        <v>185</v>
      </c>
    </row>
    <row r="3" spans="1:7" s="2" customFormat="1" ht="15" x14ac:dyDescent="0.25">
      <c r="A3" s="1"/>
    </row>
    <row r="4" spans="1:7" s="2" customFormat="1" ht="18" x14ac:dyDescent="0.25">
      <c r="A4" s="166" t="s">
        <v>189</v>
      </c>
      <c r="B4"/>
      <c r="C4"/>
      <c r="D4"/>
      <c r="E4"/>
      <c r="F4"/>
      <c r="G4"/>
    </row>
    <row r="5" spans="1:7" s="2" customFormat="1" ht="18" x14ac:dyDescent="0.25">
      <c r="A5" s="166" t="s">
        <v>186</v>
      </c>
      <c r="B5"/>
      <c r="C5"/>
      <c r="D5"/>
      <c r="E5"/>
      <c r="F5"/>
      <c r="G5"/>
    </row>
    <row r="6" spans="1:7" s="2" customFormat="1" ht="18" x14ac:dyDescent="0.25">
      <c r="A6" s="166" t="s">
        <v>188</v>
      </c>
    </row>
    <row r="7" spans="1:7" s="2" customFormat="1" ht="18" x14ac:dyDescent="0.25">
      <c r="A7" s="166" t="s">
        <v>187</v>
      </c>
    </row>
    <row r="8" spans="1:7" s="2" customFormat="1" ht="14.25" x14ac:dyDescent="0.2"/>
    <row r="9" spans="1:7" s="170" customFormat="1" ht="20.25" x14ac:dyDescent="0.3">
      <c r="A9" s="171" t="s">
        <v>184</v>
      </c>
    </row>
    <row r="10" spans="1:7" s="2" customFormat="1" ht="14.25" x14ac:dyDescent="0.2"/>
    <row r="11" spans="1:7" s="2" customFormat="1" ht="14.25" x14ac:dyDescent="0.2"/>
    <row r="12" spans="1:7" s="2" customFormat="1" ht="14.25" x14ac:dyDescent="0.2"/>
    <row r="13" spans="1:7" s="2" customFormat="1" ht="14.25" x14ac:dyDescent="0.2"/>
    <row r="14" spans="1:7" s="2" customFormat="1" ht="14.25" x14ac:dyDescent="0.2"/>
    <row r="15" spans="1:7" s="2" customFormat="1" ht="14.25" x14ac:dyDescent="0.2"/>
    <row r="16" spans="1:7" s="2" customFormat="1" ht="14.25" x14ac:dyDescent="0.2"/>
    <row r="17" s="2" customFormat="1" ht="14.25" x14ac:dyDescent="0.2"/>
    <row r="18" s="2" customFormat="1" ht="14.25" x14ac:dyDescent="0.2"/>
    <row r="19" s="2" customFormat="1" ht="14.25" x14ac:dyDescent="0.2"/>
    <row r="20" s="2" customFormat="1" ht="14.25" x14ac:dyDescent="0.2"/>
    <row r="21" s="2" customFormat="1" ht="14.25" x14ac:dyDescent="0.2"/>
    <row r="22" s="2" customFormat="1" ht="14.25" x14ac:dyDescent="0.2"/>
    <row r="23" s="2" customFormat="1" ht="14.25" x14ac:dyDescent="0.2"/>
    <row r="24" s="2" customFormat="1" ht="14.25" x14ac:dyDescent="0.2"/>
    <row r="25" s="2" customFormat="1" ht="14.25" x14ac:dyDescent="0.2"/>
    <row r="26" s="2" customFormat="1" ht="14.25" x14ac:dyDescent="0.2"/>
    <row r="27" s="2" customFormat="1" ht="14.25" x14ac:dyDescent="0.2"/>
    <row r="28" s="2" customFormat="1" ht="14.25" x14ac:dyDescent="0.2"/>
    <row r="29" s="2" customFormat="1" ht="14.25" x14ac:dyDescent="0.2"/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6</vt:i4>
      </vt:variant>
      <vt:variant>
        <vt:lpstr>Navngitte områder</vt:lpstr>
      </vt:variant>
      <vt:variant>
        <vt:i4>8</vt:i4>
      </vt:variant>
    </vt:vector>
  </HeadingPairs>
  <TitlesOfParts>
    <vt:vector size="14" baseType="lpstr">
      <vt:lpstr>Fra 01.01.2024</vt:lpstr>
      <vt:lpstr>Fra 22.06.18 -31.12.18</vt:lpstr>
      <vt:lpstr>Fra 01.01.18-21.06.18</vt:lpstr>
      <vt:lpstr>Fra01januar2017</vt:lpstr>
      <vt:lpstr>Fra01januar2016</vt:lpstr>
      <vt:lpstr>Info</vt:lpstr>
      <vt:lpstr>'Fra 01.01.18-21.06.18'!KundeNavn</vt:lpstr>
      <vt:lpstr>'Fra 01.01.2024'!KundeNavn</vt:lpstr>
      <vt:lpstr>'Fra 22.06.18 -31.12.18'!KundeNavn</vt:lpstr>
      <vt:lpstr>Fra01januar2016!KundeNavn</vt:lpstr>
      <vt:lpstr>Fra01januar2017!KundeNavn</vt:lpstr>
      <vt:lpstr>'Fra 01.01.18-21.06.18'!Utskriftsområde</vt:lpstr>
      <vt:lpstr>'Fra 01.01.2024'!Utskriftsområde</vt:lpstr>
      <vt:lpstr>'Fra 22.06.18 -31.12.18'!Utskriftsområde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 User Name</dc:creator>
  <cp:lastModifiedBy>Aina Slotterøy</cp:lastModifiedBy>
  <cp:lastPrinted>2024-01-11T08:14:09Z</cp:lastPrinted>
  <dcterms:created xsi:type="dcterms:W3CDTF">2010-12-10T08:56:21Z</dcterms:created>
  <dcterms:modified xsi:type="dcterms:W3CDTF">2025-02-05T11:36:37Z</dcterms:modified>
</cp:coreProperties>
</file>